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s53243\Box\DEPT-CSO\OCI\GPA Stats\2022\"/>
    </mc:Choice>
  </mc:AlternateContent>
  <xr:revisionPtr revIDLastSave="0" documentId="13_ncr:1_{235BBB91-07BA-4FA1-BFB2-D6F75DAEAA1B}" xr6:coauthVersionLast="47" xr6:coauthVersionMax="47" xr10:uidLastSave="{00000000-0000-0000-0000-000000000000}"/>
  <bookViews>
    <workbookView xWindow="-120" yWindow="-120" windowWidth="29040" windowHeight="15840" activeTab="1" xr2:uid="{38084908-4B45-4B55-B0A6-8FFE3B365B3D}"/>
  </bookViews>
  <sheets>
    <sheet name="August OCI 2022 Interview Dates" sheetId="3" r:id="rId1"/>
    <sheet name="AUG OCI 2022 GPA" sheetId="2" r:id="rId2"/>
  </sheets>
  <definedNames>
    <definedName name="_xlnm._FilterDatabase" localSheetId="0" hidden="1">'August OCI 2022 Interview Dates'!$A$1:$M$180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5" i="3" l="1"/>
  <c r="J52" i="3"/>
  <c r="J175" i="3"/>
  <c r="J150" i="3"/>
  <c r="J131" i="3"/>
  <c r="J123" i="3"/>
  <c r="J114" i="3"/>
  <c r="J92" i="3"/>
  <c r="J164" i="3"/>
  <c r="J116" i="3"/>
  <c r="J73" i="3"/>
  <c r="J69" i="3"/>
  <c r="J36" i="3"/>
  <c r="J96" i="3"/>
  <c r="J139" i="3"/>
  <c r="J62" i="3"/>
  <c r="J81" i="3"/>
  <c r="J27" i="3"/>
  <c r="J59" i="3"/>
  <c r="J82" i="3"/>
  <c r="J88" i="3"/>
  <c r="J99" i="3"/>
  <c r="J9" i="3"/>
  <c r="J137" i="3"/>
  <c r="J24" i="3"/>
  <c r="J119" i="3"/>
  <c r="J31" i="3"/>
  <c r="J179" i="3"/>
  <c r="J120" i="3"/>
  <c r="J132" i="3"/>
  <c r="J115" i="3"/>
  <c r="J117" i="3"/>
  <c r="J84" i="3"/>
  <c r="J161" i="3"/>
  <c r="J53" i="3"/>
  <c r="J10" i="3"/>
  <c r="J34" i="3"/>
  <c r="J23" i="3"/>
  <c r="J129" i="3"/>
  <c r="J19" i="3"/>
  <c r="J25" i="3"/>
  <c r="J160" i="3"/>
  <c r="J158" i="3"/>
  <c r="J136" i="3"/>
  <c r="J153" i="3"/>
  <c r="J159" i="3"/>
  <c r="J7" i="3"/>
  <c r="J165" i="3"/>
  <c r="J80" i="3"/>
  <c r="J91" i="3"/>
  <c r="J168" i="3"/>
  <c r="J169" i="3"/>
  <c r="J60" i="3"/>
  <c r="J170" i="3"/>
  <c r="J121" i="3"/>
  <c r="J112" i="3"/>
  <c r="J4" i="3"/>
  <c r="J17" i="3"/>
  <c r="J122" i="3"/>
  <c r="J26" i="3"/>
  <c r="J46" i="3"/>
  <c r="J155" i="3"/>
  <c r="J8" i="3"/>
  <c r="J167" i="3"/>
  <c r="J157" i="3"/>
  <c r="J2" i="3"/>
  <c r="J98" i="3"/>
  <c r="J106" i="3"/>
  <c r="J178" i="3"/>
  <c r="J5" i="3"/>
  <c r="J145" i="3"/>
  <c r="J42" i="3"/>
  <c r="J57" i="3"/>
  <c r="J40" i="3"/>
  <c r="J101" i="3"/>
  <c r="J128" i="3"/>
  <c r="J50" i="3"/>
  <c r="J118" i="3"/>
  <c r="J45" i="3"/>
  <c r="J149" i="3"/>
  <c r="J152" i="3"/>
  <c r="J126" i="3"/>
  <c r="J43" i="3"/>
  <c r="J176" i="3"/>
  <c r="J172" i="3"/>
  <c r="J39" i="3"/>
  <c r="J32" i="3"/>
  <c r="J94" i="3"/>
  <c r="J79" i="3"/>
  <c r="J20" i="3"/>
  <c r="J68" i="3"/>
  <c r="J163" i="3"/>
  <c r="J44" i="3"/>
  <c r="J64" i="3"/>
  <c r="J33" i="3"/>
  <c r="J171" i="3"/>
  <c r="J148" i="3"/>
  <c r="J102" i="3"/>
  <c r="J130" i="3"/>
  <c r="J11" i="3"/>
  <c r="J6" i="3"/>
  <c r="J14" i="3"/>
  <c r="J77" i="3"/>
  <c r="J151" i="3"/>
  <c r="J3" i="3"/>
  <c r="J58" i="3"/>
  <c r="J93" i="3"/>
  <c r="J103" i="3"/>
  <c r="J86" i="3"/>
  <c r="J125" i="3"/>
  <c r="J66" i="3"/>
  <c r="J113" i="3"/>
  <c r="J104" i="3"/>
  <c r="J67" i="3"/>
  <c r="J174" i="3"/>
  <c r="J71" i="3"/>
  <c r="J143" i="3"/>
  <c r="J105" i="3"/>
  <c r="J38" i="3"/>
  <c r="J75" i="3"/>
  <c r="J144" i="3"/>
  <c r="J173" i="3"/>
  <c r="J87" i="3"/>
  <c r="J76" i="3"/>
  <c r="J18" i="3"/>
  <c r="J156" i="3"/>
  <c r="J127" i="3"/>
  <c r="J142" i="3"/>
  <c r="J41" i="3"/>
  <c r="J177" i="3"/>
  <c r="J146" i="3"/>
  <c r="J134" i="3"/>
  <c r="J70" i="3"/>
  <c r="J111" i="3"/>
  <c r="J74" i="3"/>
  <c r="J54" i="3"/>
  <c r="J30" i="3"/>
  <c r="J28" i="3"/>
  <c r="J55" i="3"/>
  <c r="J147" i="3"/>
  <c r="J90" i="3"/>
  <c r="J29" i="3"/>
  <c r="J110" i="3"/>
  <c r="J89" i="3"/>
  <c r="J12" i="3"/>
  <c r="J154" i="3"/>
  <c r="J97" i="3"/>
  <c r="J166" i="3"/>
  <c r="J133" i="3"/>
  <c r="J56" i="3"/>
  <c r="J72" i="3"/>
  <c r="J16" i="3"/>
  <c r="J138" i="3"/>
  <c r="J65" i="3"/>
  <c r="J15" i="3"/>
  <c r="J135" i="3"/>
  <c r="J78" i="3"/>
</calcChain>
</file>

<file path=xl/sharedStrings.xml><?xml version="1.0" encoding="utf-8"?>
<sst xmlns="http://schemas.openxmlformats.org/spreadsheetml/2006/main" count="1671" uniqueCount="741">
  <si>
    <t>Date</t>
  </si>
  <si>
    <t>Firm Name</t>
  </si>
  <si>
    <t>Locations Interviewing For</t>
  </si>
  <si>
    <t>Position Description</t>
  </si>
  <si>
    <t>Hiring Criteria</t>
  </si>
  <si>
    <t>Additional Documents</t>
  </si>
  <si>
    <t>Additional Requests</t>
  </si>
  <si>
    <t>Class Year(s)</t>
  </si>
  <si>
    <t>Overall Employer Size</t>
  </si>
  <si>
    <t>Website</t>
  </si>
  <si>
    <t># of Participating Locations</t>
  </si>
  <si>
    <t>Available Interview Slots</t>
  </si>
  <si>
    <t>Allow interviews with related offices</t>
  </si>
  <si>
    <t>ACLU of Texas</t>
  </si>
  <si>
    <t>Houston, TX</t>
  </si>
  <si>
    <t>Summer 2023 
The ACLU of Texas seeks highly motivated law students with a demonstrated commitment to and knowledge of civil rights and civil liberties.  Working closely with legal department staff, legal interns will work in all aspects of litigation including legal research, factual investigation, and drafting of memoranda. Interns also assist in the researching or drafting of materials for public education. Interns will attend regular staff meetings. 
Applicants are encouraged to first seek funding from their law school or outside sources. The ACLU of Texas will provide compensation or supplement compensation if necessary to meet our intern salary guidelines.</t>
  </si>
  <si>
    <t>EXPERIENCE AND QUALIFICATIONS
•	One year of law school must be completed before the internship commences. 
•	Commitment to civil liberties and civil rights and an interest in working toward racial and social justice. 
•	Strong writing and research skills.</t>
  </si>
  <si>
    <t>Cover Letter, Unofficial Transcript, Writing Sample</t>
  </si>
  <si>
    <t>2L</t>
  </si>
  <si>
    <t>11-25 attorneys</t>
  </si>
  <si>
    <t>Yes</t>
  </si>
  <si>
    <t>Akin Gump Strauss Hauer &amp; Feld LLP</t>
  </si>
  <si>
    <t>Dallas, TX; Houston, TX; Washington, D.C.</t>
  </si>
  <si>
    <t>Cover Letter, Unofficial Transcript</t>
  </si>
  <si>
    <t>501+ attorneys</t>
  </si>
  <si>
    <t>No</t>
  </si>
  <si>
    <t>Allen Matkins Leck Gamble Mallory &amp; Natsis LLP</t>
  </si>
  <si>
    <t>Los Angeles, CA</t>
  </si>
  <si>
    <t>Unofficial Transcript, Writing Sample</t>
  </si>
  <si>
    <t>101-250 attorneys</t>
  </si>
  <si>
    <t>Alston &amp; Bird LLP</t>
  </si>
  <si>
    <t>Atlanta, GA; Atlanta, GA; Charlotte, NC; Dallas, TX; Fort Worth, TX; Los Angeles, CA; New York, NY; Palo Alto, CA; Raleigh, NC; San Francisco, CA; Silicon Valley, CA; Washington, DC</t>
  </si>
  <si>
    <t>9 week program -split summers are permitted. However, we ask that the student spend the first half with Alston for a minimum of 6 weeks. Please see our website for more information:
https://www.alston.com/en/careers/law-students/overview</t>
  </si>
  <si>
    <t>B+ GPA required. Law review and law journal experience preferred.</t>
  </si>
  <si>
    <t>Please list your office preference(s) in your cover letter.</t>
  </si>
  <si>
    <t>Arnold &amp; Porter Kaye Scholer LLP</t>
  </si>
  <si>
    <t>Arnold &amp; Porter U.S. Office Practice Group Overview: The groups that are capitalized regularly fill their entry-level associates needs through the summer associate pipeline.
•	Houston - LITIGATION (Complex Commercial and Product Liability)
Arnold &amp; Porter Kaye Scholer LLP is an equal opportunity and affirmative action employer that does not discriminate on the basis of race (inclusive of traits historically associated with race, including hair texture and protective hairstyles), ethnicity, color, creed, religion, national origin, sex (which includes pregnancy, childbirth, breastfeeding and related medical conditions), age, marital or partnership status, familial status, sexual orientation, gender, gender identity, gender expression, transgender, physical or mental disability, medical condition, family leave status, citizenship status, immigration status, ancestry, genetic information, military or veteran status, or any other characteristic protected by local, state, or federal laws, rules, or regulations. All qualified applicants will receive consideration for employment without regard to any characteristic protected by local, state, or federal laws, rules, or regulations.
For our EEO Policy Statement, please click here (https://www.arnoldporter.com/en/footer/non-discrimination#:~:text=Arnold%20%26%20Porter%20Kaye%20Scholer%20LLP,national%20origin%2C%20sex%20(which%20includes).
Arnold &amp; Porter is an EO Employer – M/F/Veteran/Disability/Sexual Orientation/Gender Identity.</t>
  </si>
  <si>
    <t>Arnold &amp; Porter is renowned for its commitment to excellence, multidisciplinary approach, deep industry knowledge, inclusive culture, and dedication to pro bono. These values lead us to seek intellectually curious, driven, enterprising, and collaborative candidates with outstanding academic credentials and interpersonal skills. We also consider candidates’ professionally related experience and activities, and participation in law review, journals, and clinical legal work. Because of the high caliber of our summer associates, most typically receive offers of full-time associate employment. In addition, many of our summer associates are fortunate to serve as judicial clerks before joining the Firm as an associate. If you are interested in joining a collegial firm deeply committed to excellence, diversity &amp; inclusion, pro bono, professional development, and the well-being of attorneys and professionals, we hope you will apply.</t>
  </si>
  <si>
    <t>List of references.</t>
  </si>
  <si>
    <t>AZA Law</t>
  </si>
  <si>
    <t>AZA summer associates can expect to get a substantial taste of what it is like to work with our team of trial lawyers. We strive to make this summer clerkship as close to a working lawyer experience as possible. Just as our new lawyers can expect a meaningful role in at least one bona fide trial in their first year with us, our summer associates can expect to witness at least one courtroom session or deposition. Summer associates will work on real motions and briefs. And they will participate in mock arguments before former judges who will decide a winner. We want our summer associates to get real exposure to our legal work to see if our kind of trial-ready practice is one where you will excel. AZA seeks summer associates who know they want to be real trial lawyers, exhibit initiative and yearn for a jury trial within their first 12 months in practice.</t>
  </si>
  <si>
    <t>2L, 3L, Recent Grad</t>
  </si>
  <si>
    <t>51-100 attorneys</t>
  </si>
  <si>
    <t>Baker &amp; Hostetler LLP</t>
  </si>
  <si>
    <t>Houston, TX; Nationwide</t>
  </si>
  <si>
    <t>Full summer - 10 weeks - no splits</t>
  </si>
  <si>
    <t>3.3+GPA, Moot Court, Mock Trial, Law Review, Journals</t>
  </si>
  <si>
    <t>Baker &amp; McKenzie LLP</t>
  </si>
  <si>
    <t>Dallas, TX; Houston, TX</t>
  </si>
  <si>
    <t>Washington, D.C.; Los Angeles, CA; San Francisco, CA; New York, NY</t>
  </si>
  <si>
    <t>Baker Botts LLP</t>
  </si>
  <si>
    <t>Palo Alto, CA; San Francisco, CA; Austin, TX; Dallas, TX; Houston, TX; Washington, D.C.</t>
  </si>
  <si>
    <t>Baker Botts is currently accepting applications for qualified second year law students to be considered for our 2023 Summer Associate Program. We seek smart and engaging candidates who are motivated to work and to excel in a stimulating, collegial environment. Our program is 8-10 weeks. 
Learn more about our program here: 
https://www.bakerbotts.com/careers/law-students/summer-associate-program</t>
  </si>
  <si>
    <t>Please list your location preferences and practice area (if possible) in your cover letter. 
IP Candidates must have a technical background and be patent bar eligible. Undergrad transcript will be requested at a later time for IP candidates.</t>
  </si>
  <si>
    <t>Resume Collect</t>
  </si>
  <si>
    <t>Baker Donelson Bearman Caldwell &amp; Berkowitz, PC</t>
  </si>
  <si>
    <t>Atlanta, GA; Memphis, TN; Houston, TX; Chattanooga, TN; Baton Rouge, LA; Orlando, FL; Birmingham, AL; New Orleans, LA; Baltimore, MD; Jackson, MS; Knoxville, TN; Nashville, TN</t>
  </si>
  <si>
    <t>Top 50% GPA, Moot Court and Law Review preferred</t>
  </si>
  <si>
    <t>Barrasso Usdin Kupperman Freeman &amp; Sarver, L.L.C.</t>
  </si>
  <si>
    <t>New Orleans, LA</t>
  </si>
  <si>
    <t>Summer Associates at Barrasso Usdin will work independently and collectively with firm attorneys on a variety of legal assignments, including primarily legal research and writing projects. Assignments will introduce and provide experience in diverse practice areas, including Commercial Litigation, Insurance Coverage and Bad Faith, Environmental and Toxic Tort, Pharmaceutical and Medical Device, Product Liability Litigation, and Securities Litigation and Regulation, among others. Summer Associates may also have opportunities to participate in pro bono activities and other supplementary educational and social events. Depending on satisfactory completion of certain criteria, Summer Associates may be considered for a second-year clerkship or a full-time associate position upon graduation.
2023 Dates: 6-week program, first-half
May 15, 2023 - June 23, 2023</t>
  </si>
  <si>
    <t>Candidates interested in joining Barrasso Usdin should possess excellent academic credentials, as well as strong communication, research, writing, and analytical skills. Attention to detail and strong time management and organizational skills are also a must. Preference given to students ranked in the top 20% of their law school class.</t>
  </si>
  <si>
    <t>Candidates interested in applying may also do so here:
https://recruiting.paylocity.com/recruiting/jobs/All/f65f5330-1f66-42c8-b32b-2e32587b30cf/Barrasso-Usdin-Kupperman-Freeman-Sarver-LLC</t>
  </si>
  <si>
    <t>26-50 attorneys</t>
  </si>
  <si>
    <t>http://www.barrassousdin.com</t>
  </si>
  <si>
    <t>Beck Redden LLP</t>
  </si>
  <si>
    <t>Beck Redden LLP, a litigation firm located in downtown Houston, is accepting resumes for Summer Associate positions. Beck Redden is known for its lean staffing of cases (typically one partner and one associate). As a result, associates are expected to play key roles, and will be responsible for drafting motions and participating in depositions, hearings, and trials, as well as client meetings and strategy sessions. Please see the attached brochure for more information on the firm.</t>
  </si>
  <si>
    <t>The ideal candidate has excelled academically and demonstrated strong written and oral advocacy skills. Candidates must be interested in litigation and ready to assume responsibility in ongoing trial and arbitration matters. Preference is given to students at the top of their class with law review/journal and advocacy experience. Additionally, the Firm encourages judicial clerkships.
• Outstanding Academics in both law school and undergraduate programs
• Top 20% of class 
• Law Review or Journal experience
• Committed to Litigation or Appellate practice
• Ties to Texas preferred</t>
  </si>
  <si>
    <t>Bell Nunnally &amp; Martin LLP</t>
  </si>
  <si>
    <t>Dallas, TX</t>
  </si>
  <si>
    <t>Ideal candidates will have graduated in the top 25% of their graduating class OR top 33% PLUS extraordinary accomplishments such as: (1) a federal or state clerkship, (2) serving as a participating member of a travelling moot or mock trial team, or (3) law review.</t>
  </si>
  <si>
    <t>Unofficial Transcript</t>
  </si>
  <si>
    <t>3L</t>
  </si>
  <si>
    <t>Beltzer Bangert &amp; Gunnell LLP</t>
  </si>
  <si>
    <t>Denver, CO</t>
  </si>
  <si>
    <t>BBG is seeking applicants for its 2023 Summer Associate and Associate Attorney roles. As a boutique construction law firm headquartered in Denver, Colorado, BBG proudly serves the most sophisticated construction and engineering firms in the industry.
Associates at BBG have the opportunity to perform sophisticated construction legal work under the direct supervision of the Firm’s partners. BBG’s strength in the construction law market is in-part a product of its innovative and flexible approach to the practice of law, allowing its legal professionals options for remote work and growth in multiple practice areas; our Associates enjoy opportunities for their work to span construction litigation, transactional, and real estate practice areas.
If you are ready to take the next step in your career, consider joining the BBG Team. We encourage potential applicants to review our website and LinkedIn page to get a taste for the industry BBG serves and the services that we provide.</t>
  </si>
  <si>
    <t>Applicants for BBG’s Associate positions should be highly-motivated self-starters, with strong interpersonal skills and passionate interest/experience in construction. Our work is intellectually challenging and fast-paced, requiring the highest levels of performance and top talent.</t>
  </si>
  <si>
    <t>Beveridge &amp; Diamond, P.C.</t>
  </si>
  <si>
    <t>Washington, D.C.; Boston, MA; New York, NY; San Francisco, CA; Baltimore, MD; Austin, TX; and Seattle, WA.</t>
  </si>
  <si>
    <t>The firm anticipates hiring 4 Summer Associates to join our firm in one of our seven offices.</t>
  </si>
  <si>
    <t>We wish to interview second year students with superior academics (top 25%), and a strong background or interest in environmental law, natural resources law, land use, or litigation. Moot Court and Law Journal preferred.</t>
  </si>
  <si>
    <t>Bracewell LLP</t>
  </si>
  <si>
    <t>Cover Letter</t>
  </si>
  <si>
    <t>251-500 attorneys</t>
  </si>
  <si>
    <t>Bradley Arant Boult Cummings LLP</t>
  </si>
  <si>
    <t>Birmingham, AL; Birmingham, AL; Charlotte, NC; Dallas, TX; Houston, TX; Huntsville, AL; Jackson, MS; Montgomery, AL; Nashville, TN; Tampa, FL</t>
  </si>
  <si>
    <t>Top 50%</t>
  </si>
  <si>
    <t>Burns Charest, LLP</t>
  </si>
  <si>
    <t>New Orleans, LA; Dallas, TX</t>
  </si>
  <si>
    <t>Top 20%, Law Review. Both Preferred.</t>
  </si>
  <si>
    <t>Cadwalader, Wickersham &amp; Taft LLP</t>
  </si>
  <si>
    <t>Charlotte, NC</t>
  </si>
  <si>
    <t>The Charlotte Office of Cadwalader, Wickersham &amp; Taft LLP is seeking 2L candidates for its 2023 Summer Program. We look for students with strong academic performance, initiative, self-confidence, team orientation, enthusiasm and an interest in transactional law. Above all, Cadwalader rewards those who exemplify excellence, creativity, responsiveness, and unwavering client commitment. The Charlotte summer program offers a balanced view of the firm’s clients, departments, attorneys and culture. Summer associates spend 10 weeks at the firm focusing on training and professional development. Given the same assignments as entry level attorneys, summer associates have ample opportunity to sample projects from all three transactional departments represented in Charlotte. They are included in client meetings, drafting and strategy sessions, and are invited to attend negotiations and closings.
Please visit www.cadwalader.com/makehistory for further information regarding our summer program.</t>
  </si>
  <si>
    <t>An interest in transactional law, and an interest in permanently relocating to Charlotte, NC.</t>
  </si>
  <si>
    <t>Resume, Unofficial Transcript</t>
  </si>
  <si>
    <t>http://www.cadwalader.com/</t>
  </si>
  <si>
    <t>Carrington Coleman LLP</t>
  </si>
  <si>
    <t>About us:
Carrington Coleman is committed to fostering an inclusive, diverse, and equitable workforce. The firm was one of the first in Dallas to hire women attorneys, beginning with the Honorable Barbara M.G. Lynn in the 1970s. One of our founders, Jim Coleman was honored by the Dallas Women Lawyers Association and the James E. Coleman, Jr., Her Champion Award is awarded annually to a male attorney in recognition of his support and dedication to advancing women in the legal profession. In May 2020, Monica Latin became the firm’s first female Managing Partner.
The firm has a diversity and inclusion policy in place promulgated by its Executive Committee with approval and support of the partnership. Pursuant to that policy, we have an active Diversity, Equity &amp; Inclusion Committee with membership at both the partner, associate and staff levels that works to create an open working environment where all feel they have a place and can succeed. In addition, we consider diversity an important factor in the selection of experts, court reporters, litigation consultants, and other vendors.
In terms of hiring, we strive to find innovative and creative ways to expand our candidate pool of diverse students in connection with our recruiting efforts. We have sent information about our firm to affinity groups at more than 30 law schools, forwarding our recruiting information and encouraging members to forward their resumes to us for consideration for summer clerkship opportunities. We also participate in regional minority job fairs, including the Sunbelt Minority Job Fair and the Southeastern Minority Job Fair (SEMJF).
The firm also encourages and pays the membership dues for any diverse lawyers wishing to join affinity bar associations such as the National Bar Association, Lambda Legal, Dallas Women Lawyer’s Association, Dallas Asian American Bar Association, Dallas Hispanic Bar Association, and the J. L. Turner Legal Association, and offers its wholehearted support for its attorneys who become involved in such bar activities.
Initiatives
Women’s Business Development
We strive to sponsor women and people of color by helping provide opportunities and resources for developing and maintaining clients. The firm supports various women-to-women networking opportunities, including providing funding for women’s networking events. Women are encouraged to join – with the firm’s monetary support – “women’s organizations” such as the Dallas Women’s Foundation and Attorneys Serving the Community, and many Carrington Coleman lawyers have served in the leadership of such organizations over the years. The current Dallas Women Lawyers Association President, Marisa O’Sullivan, and the Immediate Past President of the Dallas Association of Young Lawyers, Whitney Keltch Green, are partners at the firm.
In the Community
The firm is dedicated to extending the legal community's reach into the larger community, and it promotes internship opportunities with both local high schools and universities, providing valuable experience to individuals who might not otherwise have had it. Carrington Coleman is a corporate partner of the Paul Quinn College Corporate Work Program throughout the academic year. The program connects students with relevant work opportunities in the DFW area by pairing them with corporate partners.
We also partner with organizations like Community Partners of Dallas, North Texas Food Bank, Reading Partners, the Family Place, and Children's Health for an annual firm-wide service project aimed at assisting the underrepresented and economically disadvantaged in order to do what we can to help create more opportunities for all.</t>
  </si>
  <si>
    <t xml:space="preserve">What we are looking for:
We are currently searching for 3L’s in top 33% for Fall and Spring internships.  We are also looking for 2L’s in the top 33% for a summer associate program for 9 weeks for 2023 summer. </t>
  </si>
  <si>
    <t>2L, 3L</t>
  </si>
  <si>
    <t>https://www.ccsb.com/</t>
  </si>
  <si>
    <t>Chamberlain Hrdlicka White Williams &amp; Aughtry</t>
  </si>
  <si>
    <t>Houston, TX; San Antonio, TX</t>
  </si>
  <si>
    <t>Summer Associate Program:
Chamberlain’s Summer Associate Program is eight weeks long running from mid-May through mid-July in our Houston and San Antonio. We offer a comprehensive program for 2L students that creates opportunities for substantive work in a variety of practice areas and social events to network with our attorneys. Summer Associates are assigned four mentors to help guide them through our program and schedule weekly lunches with Shareholders.  We are committed to providing a program that allows Summer Associates to experience our Culture of Excellence and Collaboration.
About Chamberlain:
Chamberlain Hrdlicka is a diverse mid-size commercial law firm based in Houston, TX with additional offices in San Antonio, Atlanta and Philadelphia. The firm represents both public and private companies, as well as, individuals and family owned businesses across the nation. The firm has a wide variety of practice areas, with its roots in tax planning and tax controversy. The firm utilizes a merit-based model, allowing associates to take on substantial case/transaction responsibility early in their career, and advance toward shareholder status in a non-lock step environment.</t>
  </si>
  <si>
    <t>Clark Hill</t>
  </si>
  <si>
    <t>Collin County, TX; Dallas, TX; Houston, TX; San Antonio, TX</t>
  </si>
  <si>
    <t>10 week program. End of May 2023 - end of July 2023. 
Our 2023 Summer Associate Program will start at the end of May and last approximately 10 weeks. Unlike other firms — which often hire a number of students, but extend only a few full-time offers — we hire a select group of Summer Associates with the intention of offering each of them positions as full-time associates. With this in mind, we recruit only the finest and most talented law students, who share our core values, and who we expect will thrive in our entrepreneurial environment.
For our 2023 Summer Associate Program, we will hire law students who will graduate in either December 2023 or May 2024.  Generally, the 2023 Summer Associate Program is intended for law students whose last summer before graduation is the Summer of 2023.   
We anticipate extending offers to our 2023 Summer Associates to join us as full-time associates in the following business units:
•	Corporate (San Antonio, TX)
•	Healthcare (Dallas, TX)
•	Litigation (Collin County, TX; Dallas, TX; Houston, TX)</t>
  </si>
  <si>
    <t>Required Qualifications: Minimum 3.0 GPA
Preferred Qualifications: Law Review, Moot Court</t>
  </si>
  <si>
    <t>All candidates are required to submit the following materials:
•	Cover Letter (Please indicate your preferred office location and business unit.)
•	Resume
•	Law School Transcript (The transcript must include your Spring 2022 term grades.)
•	Writing Sample of not more than 5 pages (If the writing sample is the argument section of a longer paper, you may include an introductory paragraph.)
Since you attend The University of Texas School of Law, if you wish to be considered for our 2023 Summer Associate Program, you must participate in your law school’s Fall Recruitment program. Please do not apply to Clark Hill directly.
Please address your cover letter to:
Audrey Donnelly
Legal Recruitment Coordinator 
Clark Hill PLC
One Oxford Centre
301 Grant Street, 14th Floor
Pittsburgh, PA 15219</t>
  </si>
  <si>
    <t>Cokinos | Young</t>
  </si>
  <si>
    <t>There are two sessions, each is six weeks. Each summer associate will join us for one of the two six-week sessions. The first session runs from late May to the week of July 4th, and the second session follows, usually ending the week before 3L classes commence.</t>
  </si>
  <si>
    <t>Top Half Required
Law journal or advocacy recommended</t>
  </si>
  <si>
    <t>Cooley LLP</t>
  </si>
  <si>
    <t>Los Angeles, CA; Chicago, IL; San Diego, CA; Denver, CO; Washington, D.C.; Seattle, WA; Reston, VA; Palo Alto, CA; San Francisco, CA; Chicago, IL</t>
  </si>
  <si>
    <t>High academic achievement and professional mastery, excellent writing and research skills, involved in extracurricular activities, strong written and verbal communication skills, shows initiative and motivation, service-oriented, prior work experience, evidence of team work, superior judgment and problem solving abilities, and entrepreneurial and business‐minded.</t>
  </si>
  <si>
    <t>•	All candidates submitting their resumes must select one of our office locations as their primary office of interest.  If there is interest in more than one office, please inform the on-campus interviewer during the course of your interview which offices you are primarily interested in.
•	Please provide your transcripts to the interviewer.
•	Although a cover letter is not required, it would be helpful in order to provide us with information regarding your practice interest and office preference.
Should you have any questions, please do not hesitate to contact Arjeree Martin, Director of Law Student Recruiting, using the following contact information.  Thank you for your assistance.
phone: (650) 843-5644
fax: (650) 849-7400
amartin@cooley.com 
www.cooley.com</t>
  </si>
  <si>
    <t>Cotton, Bledsoe, Tighe &amp; Dawson, P.C.</t>
  </si>
  <si>
    <t>Midland, TX</t>
  </si>
  <si>
    <t>2L students for potential summer clerks for the summer of 2023.
• 3L students to start after the July 2023 bar exam as associates in our litigation section
Cotton Bledsoe Tighe &amp; Dawson PC is a well-known law firm in Midland TX, one of the leading energy centers of the Southwest. We are an AV-rated firm under Martindale-Hubbell's peer review rating system. Many of our attorneys are certified in their area of practice by the Texas Board of Legal Specialization. In addition, over the years, many of our lawyers have been named by the Texas "Super Lawyers" magazine as among the top five percent of attorneys in Texas.
Cotton Bledsoe is highly regarded by our clients. We provide exceptional legal representation in the following areas:
Oil &amp; Gas Transactions and Title Examination
Oil &amp; Gas Litigation
Commercial Litigation
Insurance Defense Litigation
Business Law
Health Care Law and Litigation Support for Hospitals and Health Care Professionals
Probate and Estate Planning
Defense of Labor and Employment Law
Cotton Bledsoe is currently seeking summer clerks for either session 1 or session 2 for the summer of 2023. Each session is six (6) weeks in length and this is a paid clerkship. We are also interviewing for entry-level associates to join our Litigation section. All candidates must be a self-starter, team player, and capable of handling projects with minimal supervision. Cotton Bledsoe prides itself on being a family oriented law firm and believes in a strong work/life balance. Salary commensurate with experience.
For additional information, please visit our website at www.cottonbledsoe.com or email bwrangham@cbtd.com</t>
  </si>
  <si>
    <t>Covington &amp; Burling LLP</t>
  </si>
  <si>
    <t>Washington, D.C.</t>
  </si>
  <si>
    <t>Other Documents, Unofficial Transcript, Writing Sample</t>
  </si>
  <si>
    <t>References</t>
  </si>
  <si>
    <t>Crady Jewett McCulley &amp; Houren LLP</t>
  </si>
  <si>
    <t>Crady Jewett McCulley &amp; Houren LLP is seeking law students to participate in our summer clerkship program encompassing the areas of corporate, tax and litigation.</t>
  </si>
  <si>
    <t>The ideal candidates for each group will have an interest in the relevant fields, evidenced through their law school curriculum.  Strong academic performance and enthusiasm for business law is desired.  Self-motivated candidates with strong communication and writing skills are encouraged to apply.  A tax or accounting background is a plus.</t>
  </si>
  <si>
    <t>Davidson Troilo Ream &amp; Garza, P.C.</t>
  </si>
  <si>
    <t>San Antonio, TX</t>
  </si>
  <si>
    <t>Davis, Gerald &amp; Cremer, PC</t>
  </si>
  <si>
    <t>GPA of 3.0 or higher preferred. For more information about our firm, please feel free to look at our website (www.dgclaw.com).</t>
  </si>
  <si>
    <t>Please include in the cover letter your practice of interest (Litigation/Appellate, Oil &amp; Gas Transactions, Business Organizations/Governance, Tax Planning/Controversy).</t>
  </si>
  <si>
    <t>Dickinson Wright PLLC</t>
  </si>
  <si>
    <t>Austin, TX</t>
  </si>
  <si>
    <t>The Austin summer associate to participate in an immersive ten week summer associate program wherein he/she will be exposed to, and produce work product from, a broad array of practice areas.</t>
  </si>
  <si>
    <t>Ideal candidates possess strong legal writing, analytic, interpersonal skills.  Minimum GPA 3.0 preferred.</t>
  </si>
  <si>
    <t>Writing sample upon request.</t>
  </si>
  <si>
    <t>DLA Piper LLP (US)</t>
  </si>
  <si>
    <t>Austin, TX; Houston, TX; Dallas, TX</t>
  </si>
  <si>
    <t>Dykema Gossett PLLC</t>
  </si>
  <si>
    <t>Dallas, TX; San Antonio, TX</t>
  </si>
  <si>
    <t>Please list your location preferences in your cover letter.</t>
  </si>
  <si>
    <t>Faegre Drinker Biddle &amp; Reath LLP</t>
  </si>
  <si>
    <t>Mid-May - Mid-July 2023</t>
  </si>
  <si>
    <t>Law students who have strong academic records, entrepreneurial spirits, diverse perspectives and collaborative mindsets will find opportunities to succeed and eventually develop into successful partners or long-term contributors with national reputations.  The ideal candidate is in the top third of their class with excellent writing skills and participates in extracurricular activities such as law review, moot court, or mock trial.</t>
  </si>
  <si>
    <t xml:space="preserve">https://www.faegredrinker.com </t>
  </si>
  <si>
    <t>Federal Trade Commission</t>
  </si>
  <si>
    <t>This position is for the FTC Bureau of Competition. We are very flexible with summer intern dates.  Most start anywhere from the second week in May until the end of June.  Ask for a minimum of 8 weeks.
Entry level attorneys can begin on orientation dates that are scheduled every two weeks throughout September and October.</t>
  </si>
  <si>
    <t>Candidates must be U.S. citizens to be eligible for positions at the FTC Bureau of Competition.  Candidates should have at least a 3.2 GPA. Public service experience is a plus (e.g., work at a U.S. Attorney’s Office, the Department of Justice, etc.). In addition, many of our most successful candidates have a background in economics, business, finance, corporate law/governance, banking law &amp; financial regulation, telecom law, or law &amp; political economy, and/or have taken or will be taking antitrust coursework.</t>
  </si>
  <si>
    <t>Fenwick &amp; West LLP</t>
  </si>
  <si>
    <t>New York, NY, San Francisco, CA, Silicon Valley, CA</t>
  </si>
  <si>
    <t>Fenwick &amp; West has been a leader in technology and life sciences law since 1972. For more than four decades, Fenwick &amp; West has helped some of the world’s most recognized companies become, and remain, market leaders. From emerging enterprises to large public corporations, our clients are leaders in the technology, life sciences and cleantech sectors and are fundamentally changing the world through rapid innovation.
Presently, we are seeking qualified second year law students who expect to complete the equivalent of four semesters of law school prior to the start of the 2023 summer program. Our goal during the summer associate program is to provide a realistic professional and meaningful experience. Our attorneys will provide you with a realistic and exciting view of the legal industry. You’ll experience challenging days filled with client work, mentorship and relationship-building opportunities, training programs, professional development exercises, and events and activities. Summer Associates also observe and, when possible, assist in trials, hearings, depositions, and negotiations and participate in client meetings and closings. You will gain substantial experience and engage in a wide-range of assignments, receive opportunities to connect with our attorneys and clients and integrate with the Firm.</t>
  </si>
  <si>
    <t>With the goal of creating a highly-qualified group of summer associates that represent a diversity of backgrounds, experiences and viewpoints, we value high academic achievement among other factors, including leadership skills, entrepreneurial spirit, communication skills and professional experience.  Our summer associates have typically ranked in the top 30% of their class or above.</t>
  </si>
  <si>
    <t xml:space="preserve">Please list your location preferences and practice area (if possible) in your cover letter. </t>
  </si>
  <si>
    <t>https://www.fenwick.com/</t>
  </si>
  <si>
    <t>Fish &amp; Richardson P.C.</t>
  </si>
  <si>
    <t>Wilmington, DE; Washington, D.C.; Atlanta, GA; Silicon Valley, CA; Austin, TX; Houston, TX; Boston, MA; Minneapolis, MN; Dallas, TX; New York, NY; San Diego, CA</t>
  </si>
  <si>
    <t>Global intellectual property law firm Fish &amp; Richardson is accepting applications for our 2023 Summer Associate Program. In our summer program, you will step into the experience of life as an associate at Fish. Every day will bring new insights about the associate experience – from training programs, to drafting memos, or talking strategy over a working lunch, each aspect will help prepare you to join our ranks. We encourage personal innovation and advancement through complex, real work assignments and training. Our social events, dedicated mentors, and relaxed firm culture create an environment that fosters your relationships with your fellow summer associates and our attorneys. At Fish, we promote a creative, respectful, and inclusive culture that values the diversity of people, and allows ingenuity to thrive.  You will be a respected teammate, joining an elite group of attorneys solving intellectual property issues for the world’s leading companies.  
If you have a passion for science, engineering and intellectual property, we want to hear from you. 
What you’ll do… 
• Draft patent applications (patent prosecution summer associates). 
• Conduct research and draft memos for litigation cases (patent litigation summer associates). 
• Attend client meetings, depositions, and even trials. 
• Explore your office’s city and experience local culture with our attorneys as your guides. 
• Attend the firm wide Annual Summer Associate Retreat filled with training, networking, and fun.</t>
  </si>
  <si>
    <t>For Patent Litigation and Patent Prosecution summer positions: We require a scientific or technical degree, excellent academic credentials, and superior writing ability.
Who you are… 
• You demonstrate a record of academic and professional excellence in science or technology. 
• You have a superior writing ability. 
• You are curious and motivated to learn how things work. 
• You are in good standing as a law student at an ABA accredited law school, with an anticipated graduation date of spring 2024. 
• You have enthusiasm and are eager to rise to the challenge. 
• You thrive in a fast-paced, team-oriented environment.</t>
  </si>
  <si>
    <t>Cover Letter, Other Documents, Unofficial Transcript</t>
  </si>
  <si>
    <t>Undergraduate transcript, Graduate transcript (if applicable). Please indicate your preferred practice area (patent litigation or patent prosecution) and preferred office in your cover letter.</t>
  </si>
  <si>
    <t>Foley &amp; Lardner LLP</t>
  </si>
  <si>
    <t>Houston, TX; Dallas, TX; Austin, TX</t>
  </si>
  <si>
    <t>Foley &amp; Lardner LLP requires top 40% class rank or a 3.3 GPA.  Participation on law journals and/or moot court is preferred.</t>
  </si>
  <si>
    <t>Silicon Valley, CA; New York, NY; Detroit, MI; Palo Alto, CA; Chicago, IL; IP Firmwide; Jacksonville, FL; Milwaukee, WI; San Diego, CA; Tampa, FL; Los Angeles, CA; Boston, MA; Orlando, FL; Miami, FL; Madison, WI; Washington, D.C.; San Francisco, CA</t>
  </si>
  <si>
    <t>Foley &amp; Lardner LLP requires top 40% class rank or a 3.3 GPA.  Participation on law journals and/or moot court is preferred.
If students are applying for an Intellectual Property position (other than Trademark, Copyright &amp; Advertising), Foley &amp; Lardner requires Patent Bar eligibility along with hard science undergraduate/graduate degrees such as: Biology, Biotechnology, Chemistry, Computer Engineering, Computer Science, Electrical Engineering, Mechanical Engineering, Chemical Engineering, Physics or another related technical background.  If students are interested in IP Chemical/Biotechnological/Pharmaceutical patent prosecution, Foley &amp; Lardner requires advanced degrees (M.S. and/or Ph.D.) in related disciplines.</t>
  </si>
  <si>
    <t>If students are interested in Intellectual Property, Foley &amp; Lardner requires undergraduate and graduate school (if applicable) transcripts. Please upload a blank document  in lieu of "Other Documents" if you are non-IP and list your office preferences in your cover letter.</t>
  </si>
  <si>
    <t>Gibbs &amp; Bruns, L.L.P.</t>
  </si>
  <si>
    <t>Gibbs &amp; Bruns litigation boutique considers for summer clerkship positions. We seek top-flight talent and those with a keen interest in becoming a trial lawyer.  
Law Review and/or Moot Court participation is beneficial.</t>
  </si>
  <si>
    <t>Gibson, Dunn &amp; Crutcher LLP</t>
  </si>
  <si>
    <t>New York, NY; Washington, DC</t>
  </si>
  <si>
    <t>Summer 2023 Dates - TBD</t>
  </si>
  <si>
    <t>Historically, successful candidate place within the top 20% of their class.  Law Review or Journal is preferred but not required.  Students interested in corporate work are encouraged to apply.</t>
  </si>
  <si>
    <t>Summer Program 2023 - exact dates TBD</t>
  </si>
  <si>
    <t>Historically, successful candidates rank within the top 25% of their class.  Law Review and Journal preferred but not required.</t>
  </si>
  <si>
    <t>San Francisco, CA; Los Angeles, CA; Palo Alto, CA; Orange County, CA; Denver, CO</t>
  </si>
  <si>
    <t>Historically, successful candidates rank within the top 25% of their class.  Law Review and Journals preferred but not required.</t>
  </si>
  <si>
    <t>Historically, successful candidates rank within the top 25%.  Law Review and Journal preferred but not required.</t>
  </si>
  <si>
    <t>Gjerset &amp; Lorenz, LLP</t>
  </si>
  <si>
    <t>3.5 GPA</t>
  </si>
  <si>
    <t>Goodwin Procter LLP</t>
  </si>
  <si>
    <t>Los Angeles, CA, Santa Monica, CA</t>
  </si>
  <si>
    <t xml:space="preserve">Make an impact at Goodwin, where we partner with our clients to practice law with integrity, ingenuity, agility, and ambition. Our 1,800 lawyers across the United States, Europe, and Asia excel at complex transactions, high-stakes litigation and world-class advisory services in the technology, life sciences, real estate, private equity, and financial industries. Our unique combination of deep experience serving both the innovators and investors in a rapidly changing, technology-driven economy sets us apart. 
Gaining real-world experience is critical as you begin your journey as a lawyer. At Goodwin, we provide summer associates with the resources and tools necessary to provide best-in-class client service from day one. We provide you with a robust training and professional development program, while also giving you the opportunity to explore your personal career aspirations. Through various work assignments, pro bono projects and client interactions, Goodwin gives you the guidance necessary to bridge the gap between law school and the start of your legal career.
What sets Goodwin apart is our people. Summer associates have the opportunity to witness our unique culture firsthand through mentorship programs, social events, and diversity, equity and inclusion (DEI) initiatives. In addition to helping you chart your course, we provide summer associates with the opportunity to network and collaborate with lawyers, as well as our Global Operations Team, who work diligently to see you succeed both personally and professionally.
Goodwin is committed to promoting diversity in our law firm and in the legal profession. We are also committed to an inclusive environment in which each employee can excel and thrive. With diversity, equity and inclusion being core values of our business, we know that recruiting, developing and retaining outstanding law students and lawyers from historically excluded groups allows us to break barriers within the legal profession and achieve unparalleled results. 
To learn more, visit us at www.goodwinlaw.com. </t>
  </si>
  <si>
    <t>https://www.goodwinlaw.com/</t>
  </si>
  <si>
    <t>Redwood City, CA, San Francisco, CA, Silicon Valley, CA</t>
  </si>
  <si>
    <t>Gray Reed &amp; McGraw LLP</t>
  </si>
  <si>
    <t>Our summer program is typically 8 weeks long and starts mid-May and ends early to mid-July. 
The Gray Reed summer program is designed to give summer associates a snapshot of what life is like as an associate.  Our summer associates have the freedom to work in different practice areas, depending on their interests.  Each summer associate has a mentor who offices nearby.  All of our attorneys and staff are back in the office so summer associates should expect daily interaction with partners, associates, and support staff.  It’s a great way to get to know everyone and participate in law firm life.  Summer associates will have opportunities to attend practice group meetings, client meetings, depositions, hearings, and attend social events to get to know our partners and associates outside of the office.
For more information on our summer program, please visit our website: https://www.grayreed.com/Careers/Summer-Associates</t>
  </si>
  <si>
    <t>Top 40% required; law journal and moot court experience are preferred.</t>
  </si>
  <si>
    <t>Please list preferred location(s) in your cover letter.</t>
  </si>
  <si>
    <t>Greenberg Traurig, LLP</t>
  </si>
  <si>
    <t>Atlanta, GA; Austin, TX; Boston, MA; Dallas, TX; Wilmington, DE; Fort Lauderdale, FL; Los Angeles, CA; Miami, FL; New York, NY; Orlando, FL; Philadelphia, PN; Phoenix, AZ; Sacramento, CA; Salt Lake City, UT; San Francisco, CA; Silicon Valley, CA; Tallahassee, FL; Washington, D.C.; West Palm Beach, FL</t>
  </si>
  <si>
    <t>Top 33% of the class, Journal
Cover letter,  1L transcript (unofficial is acceptable), and brief writing sample, all in PDF format. Please include your practice area of interest in your cover letter along with your office preference.</t>
  </si>
  <si>
    <t>https://www.gtlaw.com/</t>
  </si>
  <si>
    <t>Gunderson Dettmer Stough Villeneuve Franklin &amp; Hachigian, LLP</t>
  </si>
  <si>
    <t>Austin, TX, Boston, MA, Los Angeles, CA, New York, NY, San Diego, CA</t>
  </si>
  <si>
    <t>Our summer program is offered in our Austin, Boston, Los Angeles, New York, Northern California, and San Diego offices. This schedule is for Austin, Boston, Los Angeles, New York, and San Diego.</t>
  </si>
  <si>
    <t>Excellent academic credentials, strong interpersonal skills, extracurricular activities, prior work experience, strong business judgment and an entrepreneurial spirit. JD/MBA candidates are encouraged to apply.</t>
  </si>
  <si>
    <t>San Francisco, CA, Silicon Valley, CA</t>
  </si>
  <si>
    <t>Our summer program is offered in our Austin, Boston, Los Angeles, New York, Northern California, and San Diego offices. This schedule is for the Bay Area (Silicon Valley and San Francisco).</t>
  </si>
  <si>
    <t>Hall, Estill, Hardwick, Gable, Golden &amp; Nelson, P.C.</t>
  </si>
  <si>
    <t>Oklahoma City, OK; Tulsa, OK</t>
  </si>
  <si>
    <t>We will either begin the program May 15 or May 22, 2023, depending on the finals schedule from the law schools in which our participants are enrolled. The program will run for 6 weeks.</t>
  </si>
  <si>
    <t>Top 30% of class required; law journal experience preferred</t>
  </si>
  <si>
    <t>Harness Dickey</t>
  </si>
  <si>
    <t>Frisco, TX</t>
  </si>
  <si>
    <t>This position offers an opportunity to develop a varied and interesting practice preparing and prosecuting patent applications on a range of commercially significant technologies for large- and medium-sized clients from diverse industries.</t>
  </si>
  <si>
    <t>Harris, Wiltshire &amp; Grannis LLP</t>
  </si>
  <si>
    <t>Washington, DC</t>
  </si>
  <si>
    <t>HWG’s summer program is different from many others you may be considering because we are a different kind of law firm.  For starters, we’re smaller than most firms you will encounter during the on-campus interviewing process, with fifty-odd attorneys.  Here, practice groups are not separate silos, and attorneys can – and frequently do – work across several practices.  We expect all our attorneys, from day one, to provide real input into each matter that they handle, and to play a valued role in providing the highest level of client service.  And our firm culture is collegial, non-hierarchical, and casual. 
We want to give our summer associates a real view of what it is like to be a full-fledged attorney at HWG.  To that end, our summer associates do real legal work.  HWG has highly regarded regulatory, transactional, and litigation practices, and our summer associate program is designed to provide substantive experience across several areas.  Our firm includes leaders—and potential mentors—in areas ranging from appellate law to space law, and with our small size you can be sure that you will meet them during your time at HWG.  Whether at casual outings or around the firm’s communal lunch table, we look forward to the summer—when we hope to meet many of our future partners at the start of their legal careers.</t>
  </si>
  <si>
    <t>Hartline Barger LLP</t>
  </si>
  <si>
    <t>5/30/23 - 7/28/23</t>
  </si>
  <si>
    <t>Haynes and Boone, LLP</t>
  </si>
  <si>
    <t>Dallas-North, TX; Austin, TX; Dallas, TX; Houston, TX</t>
  </si>
  <si>
    <t>Top 33% required. Law Review, Law Journal, or Moot Court Preferred.</t>
  </si>
  <si>
    <t>Hedrick Kring Bailey PLLC</t>
  </si>
  <si>
    <t>Hedrick Kring Bailey PLLC, a client-focused, results-driven business litigation firm in Dallas, is seeking Summer Associates to join our team for six to eight weeks during Summer 2023. The successful candidate will have tremendous opportunities for learning and growth.
Summer Associates at our firm are tasked with observing trials and significant hearings, conducting research and helping draft documents, participating in depositions, and strategizing with partners and associates.
Compensation for this Summer Associate position will be competitive. The firm has a high offer rate and has historically made offers of full-time employment to a very high percentage of its summer associates.</t>
  </si>
  <si>
    <t>If you have many of the following credentials/traits/experiences, we want to hear from you:
● Strong academic credentials, including law review or journal participation
● Participate in law school advocacy activities, including moot court and/or mock trial
● Tremendous work ethic
● Education, prior work experience, and or interest in accounting, finance, and/or business
● Diverse background and life experience
● Team player
● Strong writer with a high level of attention to detail
● Prompt and responsive</t>
  </si>
  <si>
    <t>Heim, Payne &amp; Chorush, L.L.P.</t>
  </si>
  <si>
    <t>Open for both first and second half of the summer 2022</t>
  </si>
  <si>
    <t>Candidates should have a scientific or technical background and are part of the top 15% of their law school class. Participation in Moot Court, Order of the Coif, and/or Intellectual Property Organizations is a plus.</t>
  </si>
  <si>
    <t>Cover Letter, Other Documents, Unofficial Transcript, Writing Sample</t>
  </si>
  <si>
    <t>Undergrad transcript</t>
  </si>
  <si>
    <t>Hewlett Packard Enterprise</t>
  </si>
  <si>
    <t>King of Prussia, PA; Houston, TX; Reston, VA</t>
  </si>
  <si>
    <t>Hewlett Packard Enterprise (“HPE”) is the global edge-to-cloud Platform-as-a-Service company that helps organizations accelerate outcomes by unlocking value from all of their data, everywhere. We’re built on decades of reimagining the future through innovation. 
Consistent with that culture of innovation, the HPE Legal Department is changing the game of how a large corporate legal department delivers legal services. One part of that “game changing” culture is the 2L Summer Program.
Description
HPE hires attorneys directly out of law school by recruiting summer interns into one of two practice groups - Litigation and Corporate (Securities and M&amp;A). HPE’s summer interns work on a diverse range of matters with other Legal members, many of whom are performing substantive legal work at a much faster rate than their peers in law firms.  Summer interns will also have the opportunity to participate in a number of pro bono activities and other Legal and HPE-wide events across the country.
Recruiting top talent through the Summer Program is a critical component of HPE’s game changing approach. As such, the Summer Program is designed to feed into full-time attorney positions, and summer interns are paid $2884.00 per week. The Summer Program lasts 10 weeks and may include travel (depending on HPE’s current travel policy given COVID-19).
Assuming strong performance, full-time junior attorney positions are available at various U.S. locations: 
-	Litigation: Reston (VA); King of Prussia (PA)
-	Corporate, Securities, and M&amp;A: Houston (TX)</t>
  </si>
  <si>
    <t>Requirements 
-	Currently enrolled in second year of law school.
-	Academically accomplished – HPE requires candidates to have excellent academic credentials.
-	Strong communication skills – HPE requires excellent communication skills (oral and written). Our attorneys frequently interact with more senior HPE attorneys, outside attorneys, and business executives.
-	Interpersonal skills and professional demeanor – Successful candidates will have strong interpersonal skills to enable effective work with internal clients and other attorneys in a team-oriented partnership. 
-	Game changing attitude – Success at HPE requires the flexibility to accept new and different challenges in a fast-paced, high-tech environment.
Specific requirements for Litigation candidates
-	Demonstrated litigation interest – This requirement is typically satisfied with litigation-related summer associate or law clerk experience, significant litigation academic work, participation in litigation-related programs (e.g., legal aid), or a combination of these.
-	Willingness to do “real” work earlier - Junior litigation attorneys at HPE do the “real” litigation work (i.e., depositions, court appearances, etc.) at a much earlier stage in their careers than their law firm colleagues.  Therefore, successful candidates will have a desire to take control of their own litigation matters, with appropriate supervision and guidance from more senior Legal attorneys. 
Specific requirements for Corporate, Securities, and M&amp;A candidates
-	Demonstrated corporate practice interest and financial acumen – This qualification is typically satisfied through a summer associate position, significant corporate academic work, participation in corporate and commercial transactions programs (e.g., negotiation workshops), or a combination of these.
-	Willingness to do “real” work earlier – Junior CSMA attorneys at HPE do the “real” corporate, securities and M&amp;A work (i.e. drafting disclosure and M&amp;A provisions, negotiating provisions of a deal, closing transactions, etc.) at a much earlier stage in their careers than their law firm colleagues.  Therefore, successful candidates will have a desire to own our public company support and M&amp;A transactions, with the appropriate supervision and guidance from more senior Legal attorneys.</t>
  </si>
  <si>
    <t>https://www.hpe.com</t>
  </si>
  <si>
    <t>Hirsch &amp; Westheimer, P.C.</t>
  </si>
  <si>
    <t>July 5 - August 12, 2023</t>
  </si>
  <si>
    <t>Hirsch &amp; Westheimer is looking for 2 to 3 - 2L Summer Clerks. We prefer students in the top 25% of their class.</t>
  </si>
  <si>
    <t xml:space="preserve">Hogan Lovells </t>
  </si>
  <si>
    <t>Change is a given. We’re staying ahead of it. To stay ahead, we need to anticipate what’s next. We work together, across our global network, to provide practical legal solutions for corporations, financial institutions and governments. The strength of our global platform and network of people opens up new perspectives and potential opportunities.
The application process for the U.S. summer associate program is competitive, and we select our participants each year from among many highly qualified candidates. We recognize that academic performance is one of many indicators of potential. We also look for other indicators of likely success at Hogan Lovells, such as demonstrated leadership skills, strong motivation, good judgement, the ability to work well on a team, and an interest in community involvement.
Please complete the application and be prepared to attach a resume, cover letter and current law school transcript.
Hogan Lovells is an equal opportunity employer. All qualified applicants will receive consideration for employment without regard to race, color, religion, sex, pregnancy, age, national origin, disability, sexual orientation, gender identity or expression, marital status, genetic information, protected veteran status, or other factors protected by law.
HLUS requires all new hires to be fully vaccinated against COVID-19 or receive a legally required exemption from HLUS, as a condition of employment. HLUS will ask candidates to verify their vaccination status only after a conditional offer of employment is made. Applicants should not provide information about their vaccination status or need for exemption prior to receiving a conditional offer of employment from HLUS.</t>
  </si>
  <si>
    <t>https://www.hoganlovells.com/en/global-careers/careers-in-the-united-states</t>
  </si>
  <si>
    <t>Holland &amp; Knight LLP</t>
  </si>
  <si>
    <t>Houston, TX; Dallas, TX</t>
  </si>
  <si>
    <t>Hooper Lundy &amp; Bookman, PC</t>
  </si>
  <si>
    <t>Summer associates will have the opportunity to work with a variety of attorneys across our departments and practice groups on substantive, challenging and rewarding projects for our healthcare provider clients.  Successful candidates will have excellent research and writing skills and a deep interest in health care law, often coming to our firm with experience involving health care provider operations and regulatory issues.  Across your 10 week summer position, our recruiting and department chairs along with the summer associate mentors will monitor your progress and provide feedback.</t>
  </si>
  <si>
    <t>Successful candidates will have excellent research and writing skills and a deep interest in health care law, often coming to our firm with experience involving health care provider operations and regulatory issues.</t>
  </si>
  <si>
    <t>Hunton Andrews Kurth LLP</t>
  </si>
  <si>
    <t>Houston TX</t>
  </si>
  <si>
    <t>Thank you for your interest in Hunton Andrews Kurth LLP.  We are currently accepting applications for qualified rising second year law students to be considered for our 2023 Summer Associate Program.  Please click the link below to review information about our 2023 Summer Program:
https://www.huntonak.com/en/careers/join-us/law-students/</t>
  </si>
  <si>
    <t>Top 50% of the class</t>
  </si>
  <si>
    <t>Please list your office preferences in your cover letter and in the preferred locations box when bidding.</t>
  </si>
  <si>
    <t>Miami, FL; New York, NY; San Francisco, CA; Boston, MA; Washington, DC; Dallas, TX; Richmond, VA; Boston, MA; Dallas, TX; Miami, FL; New York, NY; Richmond, VA; Washington, D.C.</t>
  </si>
  <si>
    <t>Husch Blackwell LLP</t>
  </si>
  <si>
    <t>Dallas, TX; Madison, WI; Washington, D.C.; Jefferson City, MO; Springfield, MO; Chicago, IL; Austin, TX; Denver, CO; St. Louis, MO; Houston, TX; Los Angeles, CA; Boston, MA; Omaha, NE; Oakland, CA; Phoenix, AZ; Chattanooga, TN; Kansas City, MO; Milwaukee, WI</t>
  </si>
  <si>
    <t>Husch Blackwell is seeking second-year law students for our upcoming summer associate program. Students will work on real cases and projects in a national law firm environment and collaborate with attorneys in various practice and industry groups. We offer flexibility to tailor the summer experience based on your interests, and you can learn more about which practices are represented within each office by using the filter functions within the ‘People’ section of our website (https://www.huschblackwell.com/people). Summer associates will engage with formal and informal mentors, participate in seminars and trainings, and attend a variety of casual social activities to attain a meaningful summer experience and a clear understanding of what it is like to work as an attorney at Husch Blackwell.
We look for dynamic and entrepreneurial individuals with varied backgrounds, interests, and experience for a diverse candidate pool and summer associate class. If you have strong interpersonal and teamwork skills and a willingness to take on significant responsibilities, please submit your materials and include your general practice interest(s) and office location preference(s) in your cover letter. We look forward to reviewing your application.</t>
  </si>
  <si>
    <t xml:space="preserve">Top third of class preferred; Law Journal, Moot Court, and/or student organization participation preferred. </t>
  </si>
  <si>
    <t>Please list your office preferences in your cover letter.</t>
  </si>
  <si>
    <t>Internal Revenue Service – Office of Chief Counsel</t>
  </si>
  <si>
    <t>Summer Legal Program - Summer 2023
Honors Program - Fall 2023
Careers Website:  www.jobs.irs.gov/counsel 
Class Years:  2L, 3L, Tax LLM 
Locations:  Various
Please visit the careers website here (https://www.jobs.irs.gov/resources/job-descriptions/honors-program-entry-level-attorneys) for more detailed information of the eligibility requirements for the Honors Program
(PLEASE NOTE: THE APPLICATION MATERIALS PROVIDED BY STUDENTS THROUGH THEIR LAW SCHOOL’S RECRUITMENT SYSTEM CAN NOT BE INTEGRATED INTO THEIR CHIEF COUNSEL APPLICATION.  APPLICANTS MUST ALSO APPLY TO OUR USAJOBS ANNOUNCEMENTS TO BE CONSIDERED FOR A POSITION WITH OUR HONORS PROGRAM OR SUMMER LEGAL PROGRAM.) 
Job Descriptions
Office of Chief Counsel, Internal Revenue Service
The Office of Chief Counsel, IRS, the largest tax law firm in the country, is looking for enthusiastic individuals to join our team. Chief Counsel attorneys provide top-quality legal advice and representation to the IRS in the administration of the nation's tax laws. Chief Counsel field attorneys litigate interesting and challenging issues that range from taxation of individuals to complex international entities. Attorneys in the field find themselves working on exciting and challenging issues involving litigation, corporate law, criminal tax law, disclosure law and international taxation. 
Chief Counsel attorneys in the National Office draft regulations and rulings, and provide legal guidance to taxpayers, the IRS and the Treasury and Justice Departments.  Attorneys have an extraordinary opportunity to develop expertise and sharpen technical skills. Furthermore, both field and National Office attorneys have the opportunity to work with a variety of tax practitioners and distinguish themselves within the greater tax and legal communities. 
Our mission is to serve America's taxpayers fairly and with integrity by providing correct and impartial interpretation of the internal revenue laws and the highest quality legal advice and representation for the Internal Revenue Service. 
Honors Program
The IRS Office of Chief Counsel’s Honors Program offers entry-level positions that provide the opportunity to acquire significant training and experience in tax law. Honors Program positions are open to individuals each year who have superior academic qualifications or relevant experience to the work of Chief Counsel.  If you are not a licensed attorney when you join our Honors Program, you will initially be brought on board as a Law Clerk. Upon admission to the bar, and demonstration of satisfactory employment during the interim period, you will be eligible for conversion to an Attorney position. The target start date for this position is fall 2023.  
APPLICANTS MUST ALSO APPLY TO THE HONORS PROGRAM VIA THE USAJOBS ANNOUNCEMENT TO BE CONSIDERED.  The job announcement includes more specific information including the eligibility criteria along with the divisions and cities where we are hiring.
Summer Legal Program
The IRS Office of Chief Counsel’s Summer Legal Program provides exposure to the Office by enabling law students to work under the supervision, and with the assistance of, experienced tax lawyers. The training and work experience provides developmental assignments and helps prepare law students for a career as a tax lawyer and gives them an excellent view of what the practice of law is like at the Office of Chief Counsel. In the National Office, law students typically take part in a variety of educational and social events. Offers of full-time employment with our Honors Program may be made to summer law students at the conclusion of the program. It is anticipated students will work for us the full summer. The target start date for this position is summer 2023. This program has been established in accordance with 5 CFR 213.3102(r).  
APPLICANTS MUST ALSO APPLY TO THE SUMMER PROGRAM VIA THE USAJOBS ANNOUNCEMENT TO BE CONSIDERED.  The job announcement includes more specific information including the eligibility criteria along with the divisions and cities where we are hiring.</t>
  </si>
  <si>
    <t>Eligibility: 
1.	JDs: Top 25% class rank or minimum GPA of 3.35 is required (if the school does not provide class rank or GPA at the time a selection is made, a minimum LSAT of 160 is required), or
2.	Tax LLMs (including JD/Tax LLMs) who have completed any Tax LLM coursework: must satisfy the JD class rank requirement above or have a minimum GPA of 3.25 in the Tax LLM program (if the Tax LLM program does not provide GPA, the student should meet the law school criteria referenced above. If no JD class ranking or GPA, the student must have an LSAT score 160 or higher);
3.	Must attend an ABA accredited law school; and
4.	Must be a US citizen</t>
  </si>
  <si>
    <t>Writing sample (8-10 pages).</t>
  </si>
  <si>
    <t>2L, 3L, Domestic LLM</t>
  </si>
  <si>
    <t>Irell &amp; Manella LLP</t>
  </si>
  <si>
    <t>Los Angeles, CA; Newport Beach, CA; Washington, DC.</t>
  </si>
  <si>
    <t>Summer 2023</t>
  </si>
  <si>
    <t>We seek to employ students whose grade point average places them in the top ten percent of their class. Consideration is also given to participation in law school activities, undergraduate record, previous experience, recommendations of faculty, recommendations of other employers and other similar factors.</t>
  </si>
  <si>
    <t>Jackson Walker LLP</t>
  </si>
  <si>
    <t>Austin, TX; Dallas, TX; Houston, TX</t>
  </si>
  <si>
    <t>The 2022 Summer Associate Program runs from May 16 to July 15. We require a minimum of six weeks in the first-half of the summer.</t>
  </si>
  <si>
    <t>Top 50% GPA</t>
  </si>
  <si>
    <t>Fort Worth, TX</t>
  </si>
  <si>
    <t>Fort Worth, TX; Austin, TX; Dallas, TX; Houston, TX; San Antonio, TX; Austin, TX; Fort Worth, TX; Houston, TX; San Antonio, TX</t>
  </si>
  <si>
    <t>Applicants should rank their office location preference in their cover letter.</t>
  </si>
  <si>
    <t>Jones Day</t>
  </si>
  <si>
    <t>Boston, MA; Cleveland, OH; Silicon Valley, CA; Atlanta, GA; Minneapolis, MN; Columbus, OH; Pittsburgh, PA; Irvine, CA; Detroit, MI; Los Angeles, CA; San Diego, CA; Miami, FL; San Francisco, CA; Chicago, IL; Washington, D.C.; New York, NY; FIRMWIDE</t>
  </si>
  <si>
    <t>Students should interview with Jones Day one time only - either during OCI or at one job fair or interview program. Additionally, if a student is interested in more than one Jones Day office, they should interview with one office and express their interest in other locations during the interview.  
Please be advised that your law school has asked employers of law students to provide certain information about the outcome of interviews and employment. Jones Day intends to honor this request. If you need additional information, please contact your career services office.</t>
  </si>
  <si>
    <t>We prefer top 25%.  We seek well-rounded, motivated students with the potential to develop into exceptional lawyers and who will embrace Jones Day's culture and mission. To this end, we look for a record of academic excellence, demonstrated leadership, superior written and analytical abilities, strong interpersonal skills, and interest in our Firm. Law Review/Journal or Moot Court preferred.</t>
  </si>
  <si>
    <t>Jones Walker LLP</t>
  </si>
  <si>
    <t>New Orleans, LA; New Orleans, LA; Baton Rouge, LA; Atlanta, GA; Houston, TX</t>
  </si>
  <si>
    <t>Program dates: May 16, 2023-June 24, 2023
In addition to conducting research, analyzing legal issues, and drafting transactional documents and pleadings, Jones Walker summer associates are encouraged to become actively involved in cases and other aspects related to our clients’ matters. This may include accompanying lawyers to depositions, trials, mediations, closings, and drafting sessions, and working alongside them as they conduct worksite or vessel inspections. By working hand-in-hand with full-time associates and partners, summer associates gain an appreciation of day-to-day life at the firm, are exposed to a variety of practices, and benefit from the knowledge shared by their assigned mentor. Summer associates also get to know our lawyers and professional staff both in and outside the office through special events, community service, social gatherings, and recreational outings.</t>
  </si>
  <si>
    <t>K&amp;L Gates</t>
  </si>
  <si>
    <t>Austin, TX; Dallas, TX</t>
  </si>
  <si>
    <t>Katten Muchin Rosenman</t>
  </si>
  <si>
    <t>May 23-July 29</t>
  </si>
  <si>
    <t>3.4 and above GPA preferred; participation in on-campus activity preferred (can be leadership in an affinity group, law review, journal, moot court, etc.)</t>
  </si>
  <si>
    <t>Kelly, Hart &amp; Hallman</t>
  </si>
  <si>
    <t>Top 20% of the class is preferred, however, we are not looking to rule out otherwise qualified candidates that fall outside of that range.</t>
  </si>
  <si>
    <t>Kilpatrick Townsend &amp; Stockton LLP</t>
  </si>
  <si>
    <t>Atlanta, GA; Atlanta, GA; Denver, CO; Los Angeles, CA; New York, NY; Raleigh, NC; San Francisco, CA; Seattle, WA; Silicon Valley, CA; Walnut Creek, CA; Washington, DC; Winston-Salem, NC</t>
  </si>
  <si>
    <t>Kilpatrick Townsend is seeking students with an interest in trademark/copyright litigation &amp; counseling, corporate transactions, litigation, patent litigation or patent prosecution.
Excellent academic record (top 20%) required; Law Review/Law Journal or Moot Court/Mock Trial preferred; Leadership roles in extra-curricular activities; Technical backgrounds in engineering and science (e.g., Electrical Engineering, Physics, Computer Engineering, Computer Science, Mechanical Engineering, Biomedical Engineering, Aerospace Engineering, advanced degrees in Biology, Inorganic and Organic Chemistry) are required for patent practices.</t>
  </si>
  <si>
    <t>Technical transcript (if applicable)</t>
  </si>
  <si>
    <t>King &amp; Spalding LLP</t>
  </si>
  <si>
    <t>Austin, TX; Chicago, IL; New York, NY; Washington, D.C.</t>
  </si>
  <si>
    <t>King &amp; Spalding seeks highly qualified second-year law students to join our 2023 Summer Associate Program in Austin, Chicago, New York, and D.C. 
At King &amp; Spalding, you’ll have the opportunity to make your mark as part of a team working on sophisticated legal matters for top clients. You’ll receive comprehensive training and support every step of the way to help you achieve your career development goals.
We pride ourselves on offering law students a top-notch summer associate experience. As a summer associate, you will be given the opportunity to participate in our Summer Summit (firmwide litigation &amp; corporate exercises, trainings, and events in our Atlanta office), experience our summer travel program (allowing summer associates to visit multiple offices), and benefit from substantive training programs and seminars.
More importantly, you will get a realistic sense of what you will do as a lawyer at K&amp;S – through challenging assignments and real work – with guidance from partners and summer mentors.</t>
  </si>
  <si>
    <t>Please submit a separate bid to each office of interest.</t>
  </si>
  <si>
    <t>https://www.kslaw.com/</t>
  </si>
  <si>
    <t>King &amp; Spalding seeks highly qualified second-year law students to join our 2023 Summer Associate Program. At King &amp; Spalding, you’ll have the opportunity to make your mark as part of a team working on sophisticated legal matters for top clients. You’ll receive comprehensive training and support every step of the way to help you achieve your career development goals.
We pride ourselves on offering law students a top-notch summer associate experience. As a summer associate, you will be given the opportunity to participate in our Summer Summit (firmwide litigation &amp; corporate exercises, trainings, and events in our Atlanta office), experience our summer travel program (allowing summer associates to visit multiple offices), and benefit from substantive training programs and seminars.
More importantly, you will get a realistic sense of what you will do as a lawyer at K&amp;S – through challenging assignments and real work – with guidance from partners and summer mentors.</t>
  </si>
  <si>
    <t>Kirkland &amp; Ellis</t>
  </si>
  <si>
    <t xml:space="preserve">Miami, FL </t>
  </si>
  <si>
    <t>NOTE: More information on our Miami office is attached on the right side of your Symplicity screen. This resume collect is for the Miami Corporate practice area only.
We are excited to share that Kirkland is expanding, and we are opening an office in Miami!
We are focused on integrating ourselves into the community and are already looking for 2L candidates for our 2023 summer class and 3L candidates for our new associate class next year. This will be a unique opportunity for law students to join a brand new office, help shape our Miami office culture and gain experience from the ground up. Please note that Kirkland Miami has a lot to offer to students from all backgrounds -- no previous ties to Florida are required.
At Kirkland Miami, students will find: 
· NYC-quality work in Miami: A Miami-based practice seamlessly integrated into the #1 global law firm, with unrivaled sophistication in colleagues, clients and matters. Work on local deal teams serving a pre-existing roster of elite South Florida clients, including many of the region's top private equity funds, as well as on cross-office teams serving Kirkland's global client base.
· NYC compensation in Miami: Exceptionally rewarding merit-based compensation system at the top of the NYC comp scale across all offices (including Miami).
· Amazing culture and mentorship: Work with a tight-knit group of founding partners who will ensure that students get the training, mentorship and guidance they need as they begin their careers.
· Training and development: Incredible formal and informal training, including Kirkland's innovative "Kirkland University" and "Kirkland Institute for Corporate Practice" development programs, together with on-the-job training handling the most exciting transactions in the marketplace.</t>
  </si>
  <si>
    <t>San Francisco, CA; Palo Alto, CA</t>
  </si>
  <si>
    <t>Program dates: May 2023-July 2023
Kirkland &amp; Ellis’ Bay Area offices are accepting applications for our 2023 Summer Associate Program. We are seeking applications for our Intellectual Property Litigation, General Litigation, Corporate, and specialty practice groups. Kirkland’s tradition of giving associates a high level of responsibility early in their careers begins with the summer program. We hire our summer associates directly into practice groups as summer associates, so students may develop their skills in their specific practice area from the very beginning of their careers. If you think a position with our Firm would be a good fit for you, or if you would like to learn more about Kirkland &amp; Ellis Bay Area, we encourage you to bid.</t>
  </si>
  <si>
    <t>We require strong academic credentials and are looking for highly motivated, talented and well-rounded individuals. Law Review, moot court, anticipated clerkships and other indicators of intellectual curiosity and drive are looked upon favorably. For students interested in IP, a technical background is looked upon favorably.</t>
  </si>
  <si>
    <t xml:space="preserve">Austin, TX IP ONLY; Austin, TX (Corporate); Houston, TX (Corporate/Litigation); Dallas, TX (Corporate/Litigation); </t>
  </si>
  <si>
    <t>We are looking for students who display outstanding academic achievement, show evidence of initiative and desire to assume substantive responsibility early. Applicants in the top 30% or higher will be considered for this position. Law Review, moot court and other indicators of intellectual curiosity and drive are looked upon favorably. We value individuals from diverse social, economic, cultural and personal backgrounds.
-Austin, Dallas, and Houston will be interviewing for corporate positions.
-Dallas and Houston will also interview for litigation positions. 
-Austin will interview for IP Litigation and Technology &amp; IP Transactions. 
The desired composition of our summer program will be 80% corporate/transactional, 15% litigation, 5% IP Litigation, Technology &amp; IP Transactions. Please keep this in mind during your bidding process.</t>
  </si>
  <si>
    <t>In your cover letter, you must list your practice area of interest and office in preferential order. If you are selected for an interview with a specific practice area/location, this does not make you ineligible for other areas/locations. Please still indicate your preferences.</t>
  </si>
  <si>
    <t>Knobbe, Martens, Olson &amp; Bear LLP</t>
  </si>
  <si>
    <t>Irvine, CA; San Diego, CA; Los Angeles, CA; San Francisco, CA; Seattle, WA; New York, NY; Washington D.C.</t>
  </si>
  <si>
    <t>Students interested in patent prosecution or patent litigation should have a degree in engineering, science, or other technical field. We prefer students having a biology, chemistry, or biotechnology background to have a PhD. Students must have a minimum GPA of 3.0 in their undergraduate and graduate classes, including law school. Superior communication skills are also required.</t>
  </si>
  <si>
    <t>Please provide transcripts for all educational institutions attended. We require students interested in a trademark position to provide a cover letter explaining their interest in and experience with trademark law.</t>
  </si>
  <si>
    <t>Latham &amp; Watkins LLP</t>
  </si>
  <si>
    <t>Hong Kong, China; Singapore</t>
  </si>
  <si>
    <t>Latham &amp; Watkins is recruiting 2023 summer associates and new associates to focus exclusively on a transactional practice in the Corporate or Finance groups based in our Hong Kong or Singapore offices. You will work on challenging and exciting matters representing investment banks, private equity firms and corporations on a range of transactions spanning international securities offerings, acquisitions financings and recapitalizations for clients located across Europe, the Middle East and Asia. You will also participate in our training programs, which focus on how to manage and execute deals in a cross-border context.
We welcome applications from students who are interested in pursuing a long-term career as a US-qualified lawyer in Asia and building a cutting-edge international practice.</t>
  </si>
  <si>
    <t>London, England</t>
  </si>
  <si>
    <t>Latham &amp; Watkins is recruiting 2023 summer associates to practice exclusively in the US Capital Markets group in our London office. You will work on challenging and exciting US capital markets transactions for clients located across Europe, the Middle East and Asia. You will have significant partner and client access and the chance to travel to international client meetings while drawing on the firm’s exceptional training and professional development resources. The US Capital Markets team also works closely with English-law trained colleagues in the London office, lawyers in our other offices in Europe and in the Middle East, and with our colleagues across the firm globally. You will also participate in our London training program, which focuses on how to manage and execute deals in a cross-border context. Candidates must be admitted in the US.
We seek to hire bright and promising candidates who will enhance the firm’s merit-based culture and core values of transparency, respect, innovation, collaboration, and diversity. The firm looks for self-starters with a high degree of maturity, responsibility, and judgment, who have excelled in rigorous academic and professional environments. Successful candidates will take pride in serving clients as part of a collaborative and results-driven team that represents a rich mixture of backgrounds, perspectives, and experiences.</t>
  </si>
  <si>
    <t>Latham &amp; Watkins seeks to hire bright and promising candidates who will enhance the firm’s merit-based culture and core values of transparency, respect, innovation, collaboration, and diversity. The firm looks for self-starters with a high degree of maturity, responsibility, and judgment, who have excelled in rigorous academic and professional environments. 
New Latham lawyers will work on matters ranging from groundbreaking global deals to complex regulatory matters and high-stakes commercial litigation alongside some of the best in the profession, while drawing on the firm’s exceptional training and professional development resources. Successful candidates will take pride in serving clients as part of a collaborative and results-driven team that represents a rich mixture of backgrounds, perspectives, and experiences.</t>
  </si>
  <si>
    <t>3.525 GPA or higher is preferred</t>
  </si>
  <si>
    <t>Lloyd Gosselink Rochelle &amp; Townsend, P.C.</t>
  </si>
  <si>
    <t>Program dates:
May 22 - June 30, 2023 and July 3 - August 10, 2023
Firm Overview:
https://www.lglawfirm.com/our-firm/about
Practice Areas:
https://www.lglawfirm.com/practice-areas
Attorney Biographies:
https://www.lglawfirm.com/attorneys</t>
  </si>
  <si>
    <t>A preference for wanting to work with our specific practice areas.</t>
  </si>
  <si>
    <t>Locke Lord LLP</t>
  </si>
  <si>
    <t>Top 50% preferred.</t>
  </si>
  <si>
    <t>Lowenstein Sandler LLP</t>
  </si>
  <si>
    <t>New York, NY, Roseland, NJ</t>
  </si>
  <si>
    <t>Mid-May to end of July 2023. (10-week program)
2023 Lowenstein Sandler 2L Summer Associate - Roseland, NJ or New York, NY
[If you are a California resident, please click the link for our CCPA Notice: https://www.lowenstein.com/ccpa-notice]
At Lowenstein Sandler we believe that what makes you different makes you successful.  Our 2023 Summer Program includes working directly with lawyers in a variety of practice areas, including pro bono work in the Lowenstein Center for Public Interest.
We are passionate about the things that make our firm unique and are committed to developing the next generation of attorneys with the same creative, entrepreneurial spirit.  We are a firm that thinks outside the box, so if you find yourself daring to be different, you owe it to yourself to have a look at Lowenstein Sandler.
Lowenstein Sandler welcomes 2L law students to apply for its 2023 Summer Program in either our Roseland, NJ or New York, NY office.  Details about the Summer Program will be provided later.  If you have questions, please contact our Sr. Manager of Entry Level Recruiting, Melissa Leidl, at MLeidl@lowenstein.com.
ABOUT LOWENSTEIN SANDLER
-- 360-attorney firm with offices in NY/NJ/CA/DC/UT
Diversity &amp; Inclusion
•	350-attorney firm with offices in New York, New Jersey, Washington D.C., Palo Alto and Utah
•	Perfect score (100%) on Human Rights Campaign Foundation Corporate Equality Index: Best Place to Work for LGBTQ Equality
•	One of Vault’s Top 30 Law Firms for Diversity, including Diversity for Women, Racial and Ethnic Diversity, and Diversity for Individuals with Disabilities
•	Mansfield 4.0 Certification
•	Freddie Mac inaugural Award of Excellence for Enhancing Law Firm Diversity &amp; Inclusion
•	NJBIZ Best Place to Work in New Jersey
•	Crain’s Best Place to Work in New York
Lowenstein Sandler LLP is committed to equal employment opportunity and providing reasonable accommodations to applicants with physical and/or mental disabilities. We value and encourage diversity and solicit applications from all qualified applicants without regard to race, color, gender, sex, age, religion, creed, national origin, ancestry, citizenship, marital status, sexual orientation, physical or mental disability, medical condition, veteran status, gender identity, genetic information, or any other characteristic protected by federal, state, or local law.</t>
  </si>
  <si>
    <t>Preferred:
-- GPA:  3.3 or greater
-- Law Review or Journal
-- Moot Court</t>
  </si>
  <si>
    <t>https://www.lowenstein.com/</t>
  </si>
  <si>
    <t>Lower Colorado River Authority</t>
  </si>
  <si>
    <t>We hire clerks for the entire year so we are very flexible on start/stop dates.</t>
  </si>
  <si>
    <t>Lowndes Drosdick Doster Kantor &amp; Reed, PA</t>
  </si>
  <si>
    <t>Orlando, Florida</t>
  </si>
  <si>
    <t>2023 Summer Clerk Program</t>
  </si>
  <si>
    <t>Lowndes, based in Orlando, Florida, does not employ rigid hiring criteria in making hiring decisions. We hire students who have demonstrated success both as an undergraduate and in law school. Several factors are taken into account in making hiring decisions. One factor that favorably impacts the hiring decision is an individual’s standing in the top 1/3rd of his or her law school class. Other factors taken into account are prior work and professional experience, membership on law review/journal and/or moot court, additional professional degrees, and leadership positions in college and law school.
Lowndes is a smoke free campus and does not hire smokers.</t>
  </si>
  <si>
    <t>Massumi + Consoli LLP</t>
  </si>
  <si>
    <t>Los Angeles, CA; San Francisco, CA; New York, NY</t>
  </si>
  <si>
    <t>Monday, 5/23 - Friday, 7/29</t>
  </si>
  <si>
    <t>B+ average or higher</t>
  </si>
  <si>
    <t>Mayer Brown LLP</t>
  </si>
  <si>
    <t>top 50% GPA</t>
  </si>
  <si>
    <t>McAfee &amp; Taft</t>
  </si>
  <si>
    <t>2023 Summer Clerk paid position for the first half of the summer (6 weeks).
McAfee &amp; Taft hires first and second-year law students each summer. The focus of our program is to provide summer associates a true picture of the firm's practice and culture and what they can expect to experience during the first few years as an associate at McAfee &amp; Taft.
Law students must consider thoughtfully all their options, and we believe career decisions of this magnitude should be made on an informed basis. We design our program to provide summer associates with the information they need for that decision.
Each summer associate is paired with a shareholder and an associate who provide guidance and advice during their stay at the firm. Summer associates do not obtain work assignments solely from their advisors; rather, work assignments are made by lawyers from a variety of practice areas. We encourage summer associates who are unsure what area of law they are interested in to work with as many different lawyers, in as many different practice groups, as possible. We provide summer associates who already have a specific area of interest assignments in that area, but we also encourage them to gain experience in other areas, as well.
Summer associates will have the opportunity to apply the research and writing training they’ve received in law school to real world legal challenges. They will have the opportunity to observe trials, depositions, hearings, closings, client meetings and the like. These practical experiences allow summer associates to see what really occurs in the life of the firm.
It is important for summer associates to meet and spend time with our lawyers and their families outside of the work environment. To that end, we schedule several social functions and host numerous impromptu events each summer. In addition, we host a firm-wide lunch for lawyers and summer associates every month as a way to give them additional opportunities to get to know us, and vice versa.
The foundation of McAfee &amp; Taft's success has been the recruitment of outstanding individuals from diverse backgrounds and lived experiences who are eager to confront new challenges and accept responsibility for projects and tasks early in their careers. McAfee &amp; Taft is searching for innovative and creative problem-solvers, law students who have proven they are self-motivated, hardworking, possess strong communication and interpersonal skills, and thrive and enjoy working as part of a team.
Successful lawyers aren’t all the same and neither are law students. When reviewing applications and interviewing potential associates, the firm does so holistically. We intentionally focus on any and all factors that demonstrate an individual’s true potential to succeed in our firm and in the legal profession. Hard work, determination and perseverance are qualities of great lawyers and good colleagues.
We consider many factors, including but not limited to academic rigor and performance; graduate study; ; prior work experience; leadership experience; communication and exceptional writing ability; publications participation in extracurricular law school opportunities; community engagement; history of overcoming economic, disability, socioeconomic, or other disadvantage; and ; service in the Armed Forces.; .
As a future colleague, please feel free to share any factors or lived experiences that better help us understand your talents in your cover letter.
Location will be Oklahoma City or Tulsa (please specify preference, if any).
Your cover letter should be addressed to:
Ms. Caroline Geurin, Director of Recruiting McAfee &amp; Taft 211 N. Robinson, Two Leadership Square, Eighth Floor Oklahoma City, OK 73102</t>
  </si>
  <si>
    <t>https://www.mcafeetaft.com/about-us/</t>
  </si>
  <si>
    <t>McDermott Will &amp; Emery LLP</t>
  </si>
  <si>
    <t>Dallas, TX,  Atlanta, GA, Boston, MA, Chicago, IL, Los Angeles, CA, Miami, FL, New York, NY, San Francisco, CA, Washington, D.C.</t>
  </si>
  <si>
    <t>McDermott Will &amp; Emery LLP has been recognized as the Top Firm to Work For in both The American Lawyer and Vault 2022 rankings. That’s because we put your career on the fast track from day one, helping you hone your legal skills through meaningful work and powerful mentorship. 
As part of our ongoing commitment to be #AlwaysBetter for our people, clients and communities, we have created a culture of belonging that champions your individuality and authenticity as both a person and a lawyer. From our top-rated summer program to our award-winning professional development offerings and industry-leading wellness initiatives, we support you through every stage of your life and career—so you can live a life you love both in and outside of the office.
McDermott Will &amp; Emery is seeking 2L summer associates to join us for our 10 week 2023 Summer Associate Program. Our program offers summer associates a realistic introduction to the practice of law and day-to-day life as a McDermott associate. The summer associate program provides meaningful responsibility and feedback that is consistent with a junior associate experience. Summer associates are given the opportunity to accept assignments with many of our practice groups during the summer. This allows summers to experience the type of work they are interested in first-hand and ultimately steer them toward the type of work they enjoy. 
With the exception of our Intellectual Property group, McDermott does not hire summer associates into specific practice areas. However, our first year associates are placed into practice areas. Therefore, we seek to align summer associates’ general practice interests with local office practice representation. Below is an overview of the general practice areas which we expect to place our 2023 summer class as first year associates.   
Atlanta: Corporate Advisory, Privacy &amp; Cybersecurity
Boston: Corporate Advisory, Employee Benefits, Healthcare, Intellectual Property, Litigation, Privacy &amp; Cybersecurity
Chicago: Corporate Advisory (M&amp;A/Private Equity, Real Estate, Finance, Restructuring), Employee Benefits, Employment, Healthcare, Intellectual Property, Litigation, Privacy &amp; Cybersecurity, Private Client (Trusts &amp; Estates), Tax (USIT/SALT)
Dallas: Corporate Advisory (M&amp;A/Private Equity, Technology Transactions)
Los Angeles: Corporate Advisory (Finance, Real Estate), Employment, Energy, Healthcare, Litigation &amp; Private Client (Trusts &amp; Estates)
Miami: Corporate Advisory, Healthcare, Litigation &amp; Tax (USIT/SALT)
New York: Corporate Advisory (M&amp;A/Private Equity, Finance, Real Estate), Employment, Energy, Healthcare, Intellectual Property, Litigation, Tax (USIT/SALT)
San Francisco: Corporate Advisory, Employment, Intellectual Property, Private Client (Trusts &amp; Estates), Tax (USIT/SALT)
Washington, DC: Antitrust &amp; Competition, Corporate Advisory, Employment, Energy, Government Contracts, Healthcare, Intellectual Property, Litigation, Private Client (Trusts &amp; Estates),Tax (USIT/SALT)</t>
  </si>
  <si>
    <t>You must list your office location and practice area of interest in your cover letter.</t>
  </si>
  <si>
    <t>McDowell Hetherington LLP</t>
  </si>
  <si>
    <t>Houston, TX; Arlington TX</t>
  </si>
  <si>
    <t>MH has offices in Houston, Dallas/Fort Worth, Northern California and South Florida; and lawyers licensed to practice in seventeen states and the District of Columbia. Its Houston office focuses on complex business litigation in the energy, financial services, and first-party insurance sectors. 
Since the firm’s founding in 2009, MH lawyers have appeared as lead counsel in forty-nine of the fifty states and have handled appellate matters in almost every federal judicial circuit. We dress casually (when not in court or with clients) but take our work very seriously. 
MH provides equal employment opportunities to all employees and applicants for employment without regard to race, color, religion, sex, sexual orientation, gender identity, national origin, age, disability, or genetics. In addition to federal law requirements, MH complies with applicable state and local laws governing nondiscrimination in employment in every location in which the company has facilities. MH also participates in E Verify.
Position Type
Full Time
2L, 3L, Alumni/Graduates
Compensation
Compensation is competitive but dependent upon each candidate’s experience and background.</t>
  </si>
  <si>
    <t>McDowell Hetherington, a commercial litigation firm with a nationwide practice, is seeking candidates for an associate attorney position in all offices. Candidates must possess the following qualifications: 
a current license to practice law in Texas;
1 to 8 years of experience
excellent academic credentials;
strong legal research, writing, and advocacy skills;
the ability to multitask and think proactively;
a desire to have contact with clients and build his or her own practice; and
fearlessness and a sense of humor.
The strongest candidates will have had a judicial clerkship, law review, moot trial or moot court experience and a law license in addition to Texas. Compensation is competitive but dependent upon each candidate’s experience and background. 
Desired Skills &amp; Experience
Candidates must possess the following qualifications: a current license to practice law in Texas; excellent academic credentials; strong legal research, writing, and advocacy skills; the ability to multitask and think proactively; a desire to have contact with clients and build his or her own practice; and fearlessness and a sense of humor.</t>
  </si>
  <si>
    <t>2L, Recent Grad</t>
  </si>
  <si>
    <t>McGuireWoods LLP</t>
  </si>
  <si>
    <t>Charlotte, NC; New York, NY; Pittsburgh, PA; Houston, TX; San Francisco, CA; Baltimore, MD; Raleigh, NC; Washington, DC; Atlanta, GA; Chicago, IL; Richmond, VA; Dallas, TX; Norfolk, VA</t>
  </si>
  <si>
    <t>McKool Smith, P.C.</t>
  </si>
  <si>
    <t>Austin, TX; Austin, TX; Dallas, TX; Houston, TX; New York, NY; Washington, DC</t>
  </si>
  <si>
    <t>2023 Summer Associate Position:
McKool Smith P.C. is one of the nation's leading litigation law firms with offices in Dallas, Austin, Houston, Marshall, New York, Los Angeles, and Washington D.C. Our lawyers engage in high-stakes business, intellectual property, white collar, bankruptcy, insurance recovery and appellate litigation. For more information, visit us at www.mckoolsmith.com.</t>
  </si>
  <si>
    <t>We are seeking hard-working students with the skills and desire to become successful trial lawyers. We require our applicants to be in the top 20% of their class and prefer our applicants to be members of the law review or another journal. Moot court and/or mock trial experience is a plus.</t>
  </si>
  <si>
    <t>Undergrad transcript (unofficial)</t>
  </si>
  <si>
    <t>Morgan Lewis &amp; Bockius LLP</t>
  </si>
  <si>
    <t>Please see below for information on our June 21 summer reception:
https://www.morganlewis.com/documents/m/Events/2022/REC/REC_Summer-in-the-City-std_220690.html</t>
  </si>
  <si>
    <t>Morrison &amp; Foerster LLP</t>
  </si>
  <si>
    <t>Palo Alto, CA; San Francisco, CA</t>
  </si>
  <si>
    <t>Program dates: 2023 - 10 Week Summer Program starting around May 22nd
Morrison &amp; Foerster’s San Francisco Office is seeking Summer Associates who are interested in working within any of the following practice areas: Corporate, Finance, Litigation, Tax, or Technology Transactions. 
Morrison &amp; Foerster’s Palo Alto Office is seeking Summer Associates who are interested in working within any of the following practice areas: Corporate, Litigation and Intellectual Property Litigation. 
The ideal Summer Associate candidate will have geographical ties to the area and experience or a strong interest in one of these practice areas. We look for individuals of exceptional intelligence who can think on their feet and are eager to tackle complex problems, and whose academic and other achievements evidence their talent, motivation, energy, and creativity.  Our hiring decisions are not based on grades alone - we’re also looking for entrepreneurial spirit, drive, and confidence. Many of our candidates come from a variety of backgrounds, with professional experience outside of law in fields including finance, life sciences, software development, politics, liberal arts, regulatory and journalism.
As a summer associate, you will receive work assignments suitable for first and second year associates. Typical assignments include writing briefs, motions, contracts and client memoranda, assisting with drafting and negotiation sessions, assisting in depositions and witness preparation, and performing due diligence in corporate transactions. You will work directly with senior associates and partners, either alone or as part of a team with other associates, paralegals and staff.</t>
  </si>
  <si>
    <t>Please bring your resume and unofficial law school transcript to your interview.
Please sign up to interview with only one Morrison &amp; Foerster office.  If you are interested in more than one office, please express your second location interest at the time of your interview.  You should sign up for the location in which you are primarily interested in spending the summer.</t>
  </si>
  <si>
    <t>Program dates: 2023 - 10 Week Summer Program starting around May 22nd.
Morrison &amp; Foerster is excited to expand our footprint into Austin.  Our new Austin office is seeking Summer Associates for its inaugural  2023 summer program who are interested in working within any of the following practice areas: Patent Litigation (Tech or Life Sciences) and Corporate (Emerging Companies and Venture Capital).  The ideal Summer Associate candidate will have geographical ties to the area and experience or a strong interest in one of these practice areas. 
We look for individuals of exceptional intelligence who can think on their feet and are eager to tackle complex problems, and whose academic and other achievements evidence their talent, motivation, energy, and creativity.  Our hiring decisions are not based on grades alone - we are also looking for entrepreneurial spirit, drive, and confidence. Many of our candidates come from a variety of backgrounds, with professional experience outside of law in fields including finance, life sciences, software development, politics, liberal arts, regulatory and journalism.
As a summer associate, you will receive work assignments suitable for first and second year associates. Typical assignments include writing briefs, motions, contracts and client memoranda, assisting with drafting and negotiation sessions, assisting in depositions and witness preparation, and performing due diligence in corporate transactions. You will work directly with associates and partners, either alone or as part of a team with other associates, paralegals and staff. Additionally, we offer various opportunities for training, mentorship, and social interaction.</t>
  </si>
  <si>
    <t>Please bring your resume, writing sample and unofficial law school transcript to your interview.
Please sign up to interview with only one Morrison &amp; Foerster office.  If you are interested in more than one office, please express your second location interest at the time of your interview.  You should sign up for the location in which you are primarily interested in spending the summer.</t>
  </si>
  <si>
    <t>https://www.mofo.com/</t>
  </si>
  <si>
    <t>Boston, MA; Washington, DC; Los Angeles, CA; San Diego, CA</t>
  </si>
  <si>
    <t>Program dates: 2023 - 10 Week Summer Program starting around May 22nd.
Our Future Is Yours
Individuals of exceptional intelligence and whose academic and other life experiences evidence their talent, motivation and creativity thrive at Morrison &amp; Foerster (MoFo).  We also seek individuals with entrepreneurial spirit, drive and commitment to service in our communities.  Many of our candidates come from a variety of personal and cultural backgrounds and with professional experience outside of law in fields including finance, life sciences, software development, politics, liberal arts, government service and journalism. 
MoFo summer associates, have the opportunity to work directly with lawyers at all levels on substantive client matters while experiencing unparalleled mentorship, legal practice skills training and immersion into our people and culture.  Whether virtual, hybrid or in person, our program offers an immersion into our people and culture across offices and practices. 
A Strong Culture Doesn’t Happen By Chance
Our firm has a longstanding commitment to our culture, pro bono, and diversity and inclusion.  We encourage you to learn more about who we are and what we do through MoFo-To-Go.  There, you will find digital resources including our Summer Program brochure, the MoFo Stories YouTube Playlist, the summer issue of our D+I Download Campus Edition, and the MoFo+ blog.</t>
  </si>
  <si>
    <t>Boston, MA; Patent, All offices; Austin, TX; Washington, DC; Palo Alto, CA; Los Angeles, CA; San Diego, CA; New York, NY; San Francisco, CA; Austin, Boston, Los Angeles, Palo Alto, New York, San Diego, San Francisco, and Washington, D.C.</t>
  </si>
  <si>
    <t>Program dates: 2023 - 10 Week Summer Program starting around May 22nd.
This schedule is for candidates interested in our Patent Litigation, Patent Prosecution, or FDA Regulatory + Life Sciences Compliance practices. 
IP Litigation Summer Associates – Austin, Boston, Los Angeles, Palo Alto, New York, San Diego, San Francisco, and Washington, D.C. 
Please note, this schedule is for students interested in our IP Litigation practice and who have a scientific/technical background in engineering, computer science, physics, biochemistry, and/or chemistry.
Morrison &amp; Foerster is a global IP litigation powerhouse, called upon to represent clients in their most high-profile and complex patent litigation matters.  From cross-border matters and multiparty disputes to global litigation management and NPE litigations, we develop novel solutions to protecting and enforcing some of the most prized intellectual property in the world.
We have litigated and tried patent cases in key jurisdictions throughout the United States, including the Northern District of California, the Eastern District of Texas, the Eastern District of Virginia, and the International Trade Commission. We are particularly deep in the high-technology and life sciences areas, with matters for well-known international electronics, semiconductor, software, internet, telecommunications, biotech, and pharmaceutical clients.
We are looking for individuals of exceptional intelligence who can think on their feet and are eager to tackle complex problems. Although candidates’ academic and other achievements should evidence their talent, drive, energy, and creativity, we do not base our hiring decisions on grades alone. We are also looking for folks with an entrepreneurial spirit and confidence.
_________________________________________________________________
Patent Prosecution Summer Associates – Austin, Boston, Los Angeles, New York, Palo Alto, San Diego, San Francisco, and Washington, D.C.
Please note, this schedule is for students interested in our Patent Prosecution practice who have a scientific/technical background in engineering, computer science, or life sciences, chemistry, or medicine. For those with a life sciences, chemistry, or medicine background, a graduate level degree is preferred. 
The Intellectual Property practice at Morrison &amp; Foerster is one of the largest intellectual property practices of any general practice law firm. Our patent practice includes patent prosecution, advice on infringement and validity issues, due diligence for public and private financings, counseling on strategies for use and management of patent portfolios, and litigation support. In addition, we regularly assist in negotiating and documenting domestic and international patent licensing agreements.  
Our offices offer different areas of focus, which are highlighted below. While these tend to be the areas of focus by office, all of our patent practitioners work collaboratively across all of our domestic offices. 
•	Boston Office: Our Patent practice focuses on the areas of medical devices, computer software, biotechnology, and chemistry. Our practice spans a broad range of subspecialties, including pharmaceuticals, diagnostics, genomics, immunology, and AI related life sciences innovations. In addition, we work alongside our FDA and Life Science Compliance practice, as well as our Technology Transactions practice to help our clients develop and protect their IP assets. We are primarily interested in candidates with degrees in engineering or computer science, as well as those who have advanced degrees in the chemical or biological sciences.    
•	Los Angeles Office: Our Patent practice focuses on the areas of consumer electronics, electronic musical instruments, network and telecommunications equipment, semiconductor and solar cell fabrication, wireless communication technology, signal and image processing, and automatic test equipment. Our practice includes U.S. and international patent procurement and litigation support, as well as strategic counseling relating to portfolio management, patent licensing and acquisition, enforcement, opinion work, and due diligence investigations. We are primarily interested in candidates with degrees in electrical engineering or computer science.
•	Palo Alto Office: Our Patent practice focuses on the life sciences, representing a diverse group of participants in the chemistry and biotechnology industries, as well as electronics. Our life sciences involvement spans a broad range of subspecialties including genomics, combinatorial chemistry, protein chemistry, drug design, developmental biology, medical devices, and drug delivery. We are primarily interested in candidates who have advanced degrees in the chemical or biological sciences.    
•	San Diego Office: Our Patent practice focuses on a wide variety of technological areas including biotechnology, pharmaceuticals, clean tech, alternative fuels, agrobiotechnology, medical devices, electronics, software and telecommunications. Our practice includes U.S. and international patent procurement, litigation support, as well as strategic counseling relating to portfolio management, patent licensing and acquisition, enforcement, opinion work, and due diligence investigations. We are primarily interested in candidates who have advanced degrees in the chemical or biological sciences, as well as candidates with degrees in chemical engineering, electrical engineering, computer science, and software and display technologies.
•	San Francisco Office: Our Patent practice focuses on biotechnology and electronics. Our involvement in biotechnology spans a broad range of subspecialties including antibodies, pharmacogenomics, biofuels and biochemicals, organic chemistry, catalysts, plant molecular biology, plant breeding and genomics, medical diagnostics, vaccines, developmental biology, and drug delivery. We are primarily interested in candidates who have advanced degrees in the chemical or biological sciences, as well as candidates with degrees in chemical engineering, electrical engineering, computer science, and software and display technologies.
•	Washington, D.C. Office: Our patent practice focuses on a wide variety of technology areas, including consumer products, medical devices, computer security and networking systems, and advanced materials. The group also serves client needs in the various courts and agencies located in the Washington, D.C., area, including patent prosecution and interferences in the U.S. Patent and Trademark Office, and litigation before the International Trade Commission, the U.S. Court of Appeals for the Federal Circuit, and various local U.S. District Courts. We are primarily interested in candidates with degrees in chemical engineering, electrical engineering, computer science, and software and display technologies.
We are seeking individuals of exceptional intelligence who are eager to tackle complex and challenging problems, and who yearn to be part of a team that values commitment, confidence, and a “get-it-done” attitude to join our world-class group of patent prosecutors.
_________________________________________________________________
FDA Regulatory + Life Sciences Compliance – Boston, Los Angeles, Palo Alto, New York, San Diego, San Francisco, and Washington, D.C. 
Please note, this schedule is for students interested in our FDA Regulatory + Life Sciences Compliance practice and who have a scientific background in life sciences. 
Morrison &amp; Foerster’s FDA Regulatory + Life Science Compliance practice provides complete life-cycle counsel for navigating compliance with regulated products.  We counsel domestic and international clients, from pre-product launch to post-market representation in the medical device, pharmaceutical, food and dietary supplement, biotechnology, healthcare technology, and cosmetic industries, ensuring that our clients are U.S. FDA-compliant and optimally positioned for maximum coverage and reimbursement, entry into new global markets, and further research and development. 
We have particular strength in cutting-edge technology areas such as life sciences data analytics, precision medicine, software as a medical device, robotics, and cellular therapies.
We are looking for individuals of exceptional intelligence who can think on their feet and are eager to tackle complex problems. Although candidates’ academic and other achievements should evidence their talent, drive, energy, and creativity, we do not base our hiring decisions on grades alone. We are also looking for folks with an entrepreneurial spirit, confidence, and a passion for innovative technologies.</t>
  </si>
  <si>
    <t>Undergraduate/graduate transcripts.
Please bring requested materials to your interview.
Please sign up to interview with only one Morrison &amp; Foerster office.  If you are interested in more than one office, please express your second location interest at the time of your interview.  You should sign up for the location in which you are primarily interested in spending the summer.</t>
  </si>
  <si>
    <t>Munck Wilson Mandala</t>
  </si>
  <si>
    <t>2023 Clerkships will be paid weekly for 6 weeks in our Dallas, TX office.
Munck Wilson Mandala, LLP Summer 2023 Clerkships
Summer 2023 Litigation Law Clerk
Munck Wilson Mandala is looking for a 2L law student to serve as a summer clerk in its litigation practice (complex commercial, intellectual property, and employment, among others). Candidates must be in the top 25% of the class and will preferably demonstrate strong written and oral advocacy skills, such as law review, moot court, mock trial, or similar experience.
Summer 2023 Labor &amp; Employment Law Clerk
Munck Wilson Mandala is looking for a 2L law student to serve as a summer clerk in its labor and employment practice. Candidates must be in the top 25% of the class and will preferably demonstrate strong written and oral advocacy skills, such as law review, moot court, mock trial, or similar experience.
Summer 2023 IP/Patent Prosecution Law Clerk
Munck Wilson Mandala is looking for a 2L law student to serve as a summer clerk in its intellectual property practice, focusing on patent prosecution. Candidates must have an advanced science, math or engineering undergraduate degree (preferably electrical engineering, computer science, math, or physics).
Munck Wilson Mandala is a technology-focused law firm with offices in Dallas, Austin, Houston, and Marshall, Texas, Los Angeles, California, and is currently opening an office in Miami, Florida. Listed as an Inc. Best Workplace in 2020 by Inc. Magazine, the Firm offers full-service counsel in the areas of intellectual property litigation, complex commercial litigation, intellectual property portfolio development, corporate transactions and securities, real estate, employment law, and various other practices. Munck Wilson Mandala represents clients from start-ups to Fortune 50 companies. Learn more about the Firm at http://www.munckwilson.com.</t>
  </si>
  <si>
    <t>Munsch Hardt Kopf &amp; Harr, P.C.</t>
  </si>
  <si>
    <t>May 15 - July 7, 2023</t>
  </si>
  <si>
    <t>Top 25% preferred.</t>
  </si>
  <si>
    <t>Nix Patterson, LLP</t>
  </si>
  <si>
    <t>Summer 2023 clerkship</t>
  </si>
  <si>
    <t>Law Review, Top 20% class rank, Moot Court/Mock Trial experience preferred</t>
  </si>
  <si>
    <t>Norton Rose Fulbright US LLP</t>
  </si>
  <si>
    <t>Austin, TX, Dallas, TX, Los Angeles, CA, New York, NY, San Antonio, TX, Washington, DC</t>
  </si>
  <si>
    <t>This schedule is for the Austin, Dallas, Houston, Los Angeles, San Antonio, and D.C. offices. Students interested in our Chicago or St. Louis locations may apply directly on our website, along with other 2L job postings. 
https://joinus.nortonrosefulbright.com/index.cfm?fa=c.displaySecondaryDetail&amp;site_id=354&amp;id=2680</t>
  </si>
  <si>
    <t>We recruit motivated, energetic and personable individuals with whom we will enjoy practicing law. Candidates should have high academic achievement, maturity, and initiative. We also value other indicators of likely success at Norton Rose Fulbright, such as demonstrated leadership skills and an entrepreneurial outlook.</t>
  </si>
  <si>
    <t>O'Melveny &amp; Myers LLP</t>
  </si>
  <si>
    <t>Preferred GPA - 3.65 / Top 25%; law journal &amp; moot court preferred.</t>
  </si>
  <si>
    <t>Los Angeles, CA; Century City, CA; Newport Beach, CA; San Francisco, CA; Silicon Valley, CA; New York, NY; Washington, D.C.</t>
  </si>
  <si>
    <t>Dallas, TX; Austin, TX; Houston, TX</t>
  </si>
  <si>
    <t>Orrick, Herrington &amp; Sutcliffe LLP</t>
  </si>
  <si>
    <t>Washington, D.C.; Austin, TX; Boston, MA; Houston, TX; Los Angeles, CA; Menlo Park, CA; New York, NY; Orange County, CA; Portland, OR; Sacramento, CA; Santa Monica, CA; San Francisco, CA; Seattle, WA; and Washington, DC.</t>
  </si>
  <si>
    <t>Orrick, Herrington &amp; Sutcliffe LLP is seeking applications for the 2023 Summer Program from current 2L law students for all of Orrick's domestic offices. Orrick seeks entrepreneurial, determined, and engaged students with strong academic credentials and a demonstrated interest in the areas of law and innovation.</t>
  </si>
  <si>
    <t>For students interested in IP, a background (undergraduate degree or work experience) in hard sciences or mathematics is preferred.</t>
  </si>
  <si>
    <t>Osborne, Helman, Knebel &amp; Scott, LLP</t>
  </si>
  <si>
    <t>Parker Hudson</t>
  </si>
  <si>
    <t>Atlanta, GA</t>
  </si>
  <si>
    <t>Top 1/3
Law Review and or Moot Court</t>
  </si>
  <si>
    <t>Paul Hastings LLP</t>
  </si>
  <si>
    <t>New York, NY; Costa Mesa, CA; Washington, D.C.; Chicago, IL; Palo Alto, CA; Houston, TX; San Diego, CA; Los Angeles, CA; San Francisco, CA</t>
  </si>
  <si>
    <t>At our firm, we believe that building diverse teams rich in talent, experiences, and creativity is smart business. We seek students who exemplify the hallmarks of successful Paul Hastings associates: innovative, strong communication skills, achievement drive, interpersonal savvy, client service excellence and ability to be collaborative team members. 
Students should be committed to working for a dynamic and entrepreneurial law firm on complex legal matters across practices and offices to help our clients overcome challenges and find innovative solutions to move their business forward. Law students with outstanding academic credentials, superior writing skills, Law Review, Journal, or Moot Court membership are preferred.</t>
  </si>
  <si>
    <t>Students should submit a copy of their resume, transcript, writing sample, and cover letter indicating their office preference. Students interested in more than one Paul Hastings location should indicate their primary and secondary office interests in their cover letter.  Students should plan to interview with Paul Hastings only once during OCI.</t>
  </si>
  <si>
    <t>Perkins Coie LLP</t>
  </si>
  <si>
    <t>May 23 - July 29, 2023</t>
  </si>
  <si>
    <t>Candidates with law journal and/or moot court experience preferred.  Patent litigation and prosecution candidates should have a scientific or technical degree.</t>
  </si>
  <si>
    <t>Other Documents, Unofficial Transcript</t>
  </si>
  <si>
    <t>IP candidates should provide undergraduate and graduate school transcripts in addition to their law school transcript.</t>
  </si>
  <si>
    <t>Anchorage, AK, Boise, ID, Palo Alto, CA, Portland, OR, San Diego, CA, San Francisco, CA, Seattle, WA</t>
  </si>
  <si>
    <t>May 23-July 29, 2023</t>
  </si>
  <si>
    <t>IP candidates should provide their undergraduate transcript.</t>
  </si>
  <si>
    <t>Pillsbury Winthrop Shaw Pittman LLP</t>
  </si>
  <si>
    <t>Austin, TX; San Francisco, CA</t>
  </si>
  <si>
    <t>Program dates: Mid-May through July 2023
Diversity Video: https://careers.pillsburylaw.com/
Pillsbury seeks energetic, high-performing students who possess sound judgment, determination, common sense, excellent interpersonal skills, the ability to inspire confidence, and the drive to produce high quality work and achieve outstanding results. Pillsbury’s summer associates experience the firm’s collaborative style by working side-by-side with attorneys in a variety of practice areas, on industry and client teams, and on issue-specific projects. Pillsbury University offers training on everything from legal writing to client service basics to effective networking. Formal reviews supplement the extemporaneous feedback provided to summer associates by our lawyers.  All practice areas welcome with intellectual property, litigation, corporate, tech transactional, and environmental interests preferred.</t>
  </si>
  <si>
    <t>Hiring Criteria:  Grades 3.3 or higher or top 30% depending on grading
Student Involvement Preferred: Moot Court, Law Review, Law Journal
Summer Program Information: https://careers.pillsburylaw.com/law-students</t>
  </si>
  <si>
    <t>Washington, D.C.; Houston, TX</t>
  </si>
  <si>
    <t>https://www.pillsburylaw.com</t>
  </si>
  <si>
    <t>Pirkey Barber PLLC</t>
  </si>
  <si>
    <t>Austin, TX; IP ONLY</t>
  </si>
  <si>
    <t>Pirkey Barber offers a 6-week program in either the first or second half of summer. 
Pirkey Barber is one of the largest firms in the United States practicing exclusively in the fields of trademark, copyright, and unfair competition law. We help clients large and small establish, protect, defend, and enforce their rights as owners of valuable marks, including some of the most well-known trademarks in the world. 
Located in Austin, Texas, and the Washington D.C. area (Tysons, VA), Pirkey Barber operates throughout the United States and abroad, representing clients in litigation, in U.S. Patent and Trademark Office proceedings, and domain name disputes. We combine top-of-the-line skills and experience with a client-centered business philosophy.
Our attorneys have decades of experience working on behalf of both prominent and emerging clients of all sizes. Our team has guided clients through the dynamic shifts in the global economy, changes in the law and in legal practice, the evolution of the Internet, and the emergence of new technologies. 
Pirkey Barber is committed to encouraging and sustaining a culture of diversity, equity, and inclusion. We recognize that the field of intellectual property law has been traditionally underrepresented in terms of women and members of racial, ethnic, LGBT+, and other minorities, and we actively strive to increase diversity within our firm. We remain committed to actively recruiting, retaining, and advancing currently under-represented attorneys at our firm. (More information about our firm’s culture is available at pirkeybarber.com/our-culture.)
www.pirkeybarber.com</t>
  </si>
  <si>
    <t>Hiring Criteria: Law journal experience and GPA in the top quarter of class are strongly preferred. Applicants must have ties to Texas. A science background is not required. Applicants must have an interest in IP law, excluding patent law.</t>
  </si>
  <si>
    <t>Polsinelli</t>
  </si>
  <si>
    <t>St. Louis, MO; Parent Office: St. Louis, MO
Related Organizations: Atlanta, GA; Chicago, IL; Denver, CO; Dallas, TX; Denver, CO; Kansas City, MO; Los Angeles, CA; Miami, FL;  Nashville, TN; Phoenix, AZ; Washington, DC</t>
  </si>
  <si>
    <t>Program dates: May 2023 - July 2023
Polsinelli is seeking second year law students for their 2023 Summer Associate Program. Roles and responsibilities of a summer associate include, but are not limited to, drafting a variety of legal documents such as motions, memos and organizational documents; interpreting laws, rulings, and regulations; examining legal and other data to determine strategies for clients; and analyzing the probable outcomes of cases, negotiations and other legal transactions. 
Polsinelli summer associates will work directly with attorneys to gain first hand law firm experience. At Polsinelli, we maintain a high-performing, inclusive organization where all persons can thrive personally and professionally. This is essential to create the most innovative and agile firm for the benefit of our clients and colleagues.</t>
  </si>
  <si>
    <t>GPA Criteria: Above 3.0 required (3.3 preferred) / 
Candidates should be motivated, self-starters with excellent academic credentials, and superior writing, communication and problem-solving skills. If interested, please submit a cover letter, resume and law school transcript.</t>
  </si>
  <si>
    <t>Porter Hedges, L.L.P.</t>
  </si>
  <si>
    <t>Top 30% of the class</t>
  </si>
  <si>
    <t>Pulman, Cappuccio &amp; Pullen, LLP (San Antonio, TX)</t>
  </si>
  <si>
    <t>Quinn Emanuel Urquhart &amp; Sullivan LLP</t>
  </si>
  <si>
    <t>Houston, TX; Silicon Valley, CA; Austin, TX; San Francisco, CA; Dallas, TX; Los Angeles, CA</t>
  </si>
  <si>
    <t>Reed Smith LLP</t>
  </si>
  <si>
    <t>We will host a 10 week summer program in 2023. Dates are TBD at this time, but the program typically begins at the end of May and closes at the end of July. 
Reed Smith LLP is currently seeking exceptional 2L candidates to join the firm's 2022 Summer Associate Program in our Texas offices.
We value collegiality and diversity among our lawyers, and seek to make the practice both professionally and personally rewarding. Our program is designed to provide summer associates with a realistic snapshot of associate life within our firm. Reed Smith summer associates will have an opportunity to take on client projects in all of the practice areas that interest them. They will have the support of partner and associate mentors, as well as the guidance of writing instructors who will help them hone their analytical and persuasive writing skills. Reed Smith University Summer Academy courses will supplement on-the-job training by covering development topics like cost-effective research methods and the business structure of today's law firm. A myriad of social activities will serve as another terrific avenue to get to know future colleagues and summer associate classmates. Reed Smith offers a competitive salary and benefits. Reed Smith is an Equal Opportunity Employer.
To learn more about Reed Smith and our summer program, we encourage you to view the information for Law Students at https://www.reedsmith.com/en/careers/regions/us-law-students.</t>
  </si>
  <si>
    <t>We look for individuals with strong academic credentials, diverse backgrounds, and varied experiences. Participation in law school activities (law review, moot court, etc.), strength of character, outstanding personal skills, demonstrated leadership and teamwork, a hunger for self-development, intellectual curiosity and a good sense of humor are must haves. Students who have applied energy towards building their skill set above and beyond the classroom are standouts for us. We also value community contributions, work experience and demonstrated initiative.</t>
  </si>
  <si>
    <t>Pittsburgh, PA; Chicago, IL; Los Angeles, CA; Miami, FL, New York, NY; Pittsburgh, PN; Philadelphia, PA; San Francisco, CA; Washington, D.C.; Wilmington, DA</t>
  </si>
  <si>
    <t>Reed Smith LLP is currently seeking exceptional 2L candidates to join the firm's 2023 Summer Associate Program.
We value collegiality and diversity among our lawyers, and seek to make the practice both professionally and personally rewarding. Our program is designed to provide summer associates with a realistic snapshot of associate life within our firm. Reed Smith summer associates will have an opportunity to take on client projects in all of the practice areas that interest them. They will have the support of partner and associate mentors, as well as the guidance of writing instructors who will help them hone their analytical and persuasive writing skills. Reed Smith University Summer Academy courses will supplement on-the-job training by covering development topics like cost-effective research methods and the business structure of today's law firm. A myriad of social activities will serve as another terrific avenue to get to know future colleagues and summer associate classmates. Reed Smith offers a competitive salary and benefits. Reed Smith is an Equal Opportunity Employer.
 To learn more about Reed Smith and our summer program, we encourage you to view the information for Law Students at https://www.reedsmith.com/en/careers/regions/us-law-students.</t>
  </si>
  <si>
    <t>We look for individuals with strong academic credentials, diverse backgrounds, and varied experiences. Participation in law school activities (law review, moot court, etc.), strength of character, outstanding personal skills, demonstrated leadership and teamwork, a hunger for self-development, intellectual curiosity and a good sense of humor are must haves. Students who have applied energy towards building their skill set above and beyond the classroom are standouts for us. We also value community contributions, work experience and demonstrated initiative.</t>
  </si>
  <si>
    <t>Must specify location preference(s) in cover letter.</t>
  </si>
  <si>
    <t>Reynolds Frizzell LLP</t>
  </si>
  <si>
    <t>Riverside District Attorney's Office</t>
  </si>
  <si>
    <t>Riverside, CA; Banning, CA; Blythe, CA; Indio, CA; Murrieta, CA; Riverside, CA</t>
  </si>
  <si>
    <t>Program dates: June 1st, 2023 - August 12th, 2023
Please see the attached program brochure to the right of the page.
•	City of Riverside (our largest office located in county seat)
•	City of Indio (near Palm Springs, Coachella, Stagecoach, etc.)
•	City of Murrieta (in Temecula Wine Country)
•	City of Banning (our fastest growing area within the county)
•	City of Blythe (located by the Colorado River)</t>
  </si>
  <si>
    <t>Rothwell, Figg, Ernst &amp; Manbeck, P.C.</t>
  </si>
  <si>
    <t>Washington, D.C.; IP Only</t>
  </si>
  <si>
    <t>Program dates: May 15 - July 21, 2023
Please see the attached job description and brochure to the right of the screen.</t>
  </si>
  <si>
    <t>Candidates must be eligible to take the U.S. Patent &amp; Trademark exam.</t>
  </si>
  <si>
    <t>Undergraduate and/or Graduate Transcript(s)</t>
  </si>
  <si>
    <t>Rutan &amp; Tucker, LLP</t>
  </si>
  <si>
    <t>Irvine, CA; Palo Alto, CA; San Francisco, CA</t>
  </si>
  <si>
    <t>10-week summer program takes place in Orange County, CA, with return offers given for Irvine, Palo Alto, or San Francisco. Please see the attached brochure.
Summer Associate sought by Rutan &amp; Tucker, LLP, one of California’s largest full-service law firms with a successful and expanding legal practice. Applicants should have solid grades and be interested in practicing in CA after graduation.
The successful applicant will have the opportunity to work closely in a collaborative, low ego environment with our highly experienced team of attorneys and paraprofessionals, who represent a diverse group of reputable and well-established clients at the national and local level. This position will provide an excellent opportunity for learning and career growth.  Those selected will have the opportunity to improve their legal reading/writing/research skills and get to attend court proceedings/department meetings/fun social events.  All summer associates will also have the opportunity to rotate through each of the firm’s major departments and gain exposure to the type of work each handles. 
At Rutan &amp; Tucker, we are dedicated to the belief that the practice of law is a profession, not just a business, and that being a professional means working hard, but also maintaining balance. This means taking time for our families, ourselves, and communities. We are an equal opportunity employer and are proud of the diversity of our workforce.
Our brand new headquarters at The Boardwalk in Irvine, CA offers state-of-the-art workplace design and technology, and is located in one of the greatest places in the world to live and work – just minutes from some of Southern California’s best beach communities and shopping and a short drive from both desert and local mountain resort communities.
If you have the necessary qualifications and the desire to advance your career in an exciting and sophisticated legal practice, please contact Jena Cree (jcree@rutan.com), Recruiting Manager.
Rutan &amp; Tucker, LLP is an equal opportunity employer.”</t>
  </si>
  <si>
    <t>Schiffer Hicks Johnson PLLC</t>
  </si>
  <si>
    <t>Schwegman Lundberg &amp; Woessner</t>
  </si>
  <si>
    <t>We have no specific dates and consider candidates with the correct technical backgrounds at any time.</t>
  </si>
  <si>
    <t>Technical undergraduate essential for a career in patent preparation and prosecution. Ideally, Computer Science or Electrical Engineering background.</t>
  </si>
  <si>
    <t>Transcript of technical undergraduate degree</t>
  </si>
  <si>
    <t>Scott, Douglass &amp; McConnico, L.L.P.</t>
  </si>
  <si>
    <t>2022 Summer Associate program.  Six weeks preferred with flexible dates.</t>
  </si>
  <si>
    <t>Preferred:  Law Review and/or GPA 3.7 and above.</t>
  </si>
  <si>
    <t>Seed IP</t>
  </si>
  <si>
    <t>Seattle, WA</t>
  </si>
  <si>
    <t>Seed Intellectual Property Law Group is a Seattle-based law firm specializing in all areas of intellectual property. Our practice encompasses patents, trademarks, copyrights, trade secrets and unfair competition, due diligence, licensing and all related litigations. Attorneys and law students at Seed IP Law Group enjoy interesting work and a hands on experience. 
Our summer associates work on a variety of projects at all stages of intellectual property law practice. They tackle substantive IP-related material. They benefit from the mentorship of partners and senior associates at the firm and receive regular feedback from their supervising attorneys. Summer Associates participate in Continuing Legal Education events, seminars, social events, and other activities designed to engage your intellectual curiosity while building a network within the firm. Seed IP Law Group also offers opportunities to work part time in the firm after the summer term has concluded. 
Seed IP Law Group is the premier Seattle IP boutique law firm, and seeks to employ Summer Associates with outstanding technical backgrounds in Engineering, Computer Science, Biology, and Chemistry fields or who have interest in working with trademark and/or copyrights. Technical background applicants must be eligible to sit for the United States Patent Bar examination. Seed values academic performance balanced with effective interpersonal skills. 
Seed IP has been named one of Puget Sound Business Journal's Best Workplaces in Washington two years running. Based on U.S. firms with 50-149 attorneys, Seed has been nationally ranked by Law360 as top 5 in both The Best Law Firms for Minority Attorneys and The Best Law Firms for Minority Equity Partners. We are looking for well-rounded team members to contribute to our respectful and collaborative practice. 
Seed Intellectual Property Law Group is an equal opportunity employer, and we encourage qualified applicants from diverse backgrounds to apply.</t>
  </si>
  <si>
    <t>Undergrad transcripts</t>
  </si>
  <si>
    <t>Seigfreid Bingham, P.C.</t>
  </si>
  <si>
    <t>Kansas City, MO</t>
  </si>
  <si>
    <t>Seigfreid Bingham, P.C., a full service Kansas City law firm, is seeking to hire two 2L summer associates for a 10-12 week position located in Kansas City, Missouri, in Summer 2023. The qualified candidate will be ranked in the top third of their law school class and desire an opportunity to work on projects in multiple practice and industry areas.</t>
  </si>
  <si>
    <t xml:space="preserve">A qualified candidate will be ranked in the top third of their law school class.   </t>
  </si>
  <si>
    <t>http://www.sb-kc.com</t>
  </si>
  <si>
    <t>Serpe Andrews, PLLC</t>
  </si>
  <si>
    <t>https://serpeandrews.com</t>
  </si>
  <si>
    <t>Shearman &amp; Sterling LLP</t>
  </si>
  <si>
    <t>Dallas, TX; Austin, TX; Dallas, TX</t>
  </si>
  <si>
    <t>Required: We are looking for strong academic performance, law school involvement, and an enthusiasm about the practice of law. We also remain strongly committed to diversity and inclusion and expect that our associates will view collegiality and teamwork as important personal and firm values.
Preferred: Relevant work experience; law journal/moot court participation; foreign language skills</t>
  </si>
  <si>
    <t>New York, NY</t>
  </si>
  <si>
    <t>Sheppard, Mullin, Richter &amp; Hampton, LLP</t>
  </si>
  <si>
    <t>Dallas, TX; All offices</t>
  </si>
  <si>
    <t>Sheppard Mullin’s 10-week Summer Associate Program is designed to acquaint students with the Firm and its lawyers through hands-on work experience and a variety of social activities. The program begins with a reception and two day Summer Associate Academy in Los Angeles. The Academy provides Summer Associates with an introduction to the Firm, development workshops to help them settle in as law firm professionals, and opportunities to network with one another. 
Throughout the summer, Summer Associates do meaningful work for clients of the Firm and work closely with partners and associates in their practice area(s). Summer associates are given opportunities to attend depositions and court appearances, participate in conference calls and negotiations, draft documents and sit in on meetings, as well as work on pro bono projects with supervising attorneys. The Firm also provides a comprehensive training program. Work assignments are distributed, each project is then reviewed by the assigning attorney, the feedback is later compiled and delivered in mid-summer and end of summer reviews.</t>
  </si>
  <si>
    <t>A minimum GPA of 3.3 is required; a minimum of 3.4 is preferred. We look for students who have participated in moot court/mock trials and/or have law journal experience, as well as past experience that shows leadership skills, proof of initiative and the ability to handle responsibility.</t>
  </si>
  <si>
    <t>Shook, Hardy &amp; Bacon L.L.P</t>
  </si>
  <si>
    <t>Miami, FL; Houston, TX; ; Kansas City, MO; Chicago, IL</t>
  </si>
  <si>
    <t>Shook, Hardy &amp; Bacon LLP, a premier litigation defense firm, is currently seeking 2L summer associate candidates for their 2023 Summer Program.  
Hiring offices include: Kansas City, Missouri; Houston, Texas; Chicago, Illinois; Miami, Florida
Shook, Hardy &amp; Bacon LLP is an Equal Opportunity Employer.</t>
  </si>
  <si>
    <t>Shook is interested in adding talent to their litigation and intellectual property practice groups.  Top 20% of class preferred.  Law Journal, Moot Court or Mock Trial strongly preferred.</t>
  </si>
  <si>
    <t>Sidley Austin LLP</t>
  </si>
  <si>
    <t>2023 Summer Associate - New York
Top 25%. Law Review and Law Journal preferred.</t>
  </si>
  <si>
    <t>TBD</t>
  </si>
  <si>
    <t>Please note that Sidley Austin's Houston office is a fully transactional office. You will not be able to rotate through a litigation or IP group if you spend your summer here.</t>
  </si>
  <si>
    <t>GPA of 3.5 or higher.</t>
  </si>
  <si>
    <t>Miami, FL</t>
  </si>
  <si>
    <t>Simpson Thacher &amp; Bartlett LLP</t>
  </si>
  <si>
    <t>Palo Alto, CA; Houston, TX</t>
  </si>
  <si>
    <t>Skadden, Arps, Slate, Meagher &amp; Flom, LLP</t>
  </si>
  <si>
    <t>Steptoe &amp; Johnson LLP (Washington DC)</t>
  </si>
  <si>
    <t>Washington DC</t>
  </si>
  <si>
    <t>Our 2023 Summer Program will run for ten weeks, Approximately from June 5th 2023 until August  11th 2023.
2023 Steptoe 2L Summer Associate Program- OCI
Steptoe, an AmLaw 100 firm, seeks 2Ls for the 2023 2L Summer Associate Program in Washington, DC.  
This is to apply as a 2L for the Washington, DC office only. 
All qualified applicants will receive consideration for employment without regard to race, color, religion, sex, sexual orientation, gender identity, national origin, disability, status as a protected veteran, or any other status protected by law.</t>
  </si>
  <si>
    <t>Ideal candidates will have top academic credentials, law review or equivalent writing experience, previous legal and non-legal work experience, and other interests and accomplishments reflecting leadership qualities and personal initiative.</t>
  </si>
  <si>
    <t>We ask that you please complete the below application:
https://steptoeapply.viglobalcloud.com/viRecruitSelfApply/ReDefault.aspx?FilterREID=5&amp;FilterJobCategoryID=2&amp;FilterJobID=199</t>
  </si>
  <si>
    <t>Sterne Kessler</t>
  </si>
  <si>
    <t>Associates and Summer Associates
Summer Associate
Sterne Kessler's summer associate program is a primary source for our entry-level attorney class each year. Our goal is to discover talented individuals who have the potential for outstanding legal careers and who can deliver meaningful contributions to the firm, our clients, and the community. It is our priority to present challenging responsibilities and opportunities to our summer associates in a hardworking, yet relaxed atmosphere. The program incorporates relevant work assignments, midpoint and end-of-summer evaluations, workshops/trainings, and exposure to our team structure, all designed to reflect what life is like for an attorney at Sterne Kessler. Our summer associates work on matters that involve cutting-edge technologies, developed by a broad range of innovative individuals and companies. Successful applicants will have strong academic credentials and excellent oral and written communication. 
While we work hard, we don't forget to have fun! We plan a variety of social events each summer that have included a welcome reception, crab feast, sporting events, dinner parties, and more. Despite the last two summer programs being virtual, we adapted our summer program to the remote environment and delivered events like paint nights, cooking classes, happy hours, and mystery parties. Whatever the circumstances, Sterne Kessler provides our summer associates with a fun and purposeful experience. 
Meeting and getting to know our attorneys on a personal level is an important part of your experience. Our attorneys come from diverse backgrounds, each contributing to the firm’s success. These social activities provide an excellent opportunity for you to meet attorneys across all of our practice groups and for us to get to know you!
Associate
Sterne, Kessler, Goldstein &amp; Fox P.L.L.C. is currently recruiting first-year associates for our patent prosecution and trial &amp; appellate groups! 
Join Sterne Kessler as a patent prosecutor and bring your current scientific expertise to bear on the legal problems and matters of our clients.  For our Biotechnology and Chemical groups, advanced degrees (master’s or doctorate) and/or industry experience are required in Biology, Chemistry, Biochemistry, or an equivalent discipline. For our Electronics Group, undergraduate degrees in Electrical Engineering, Physics, Computer Science, or equivalent are required (advanced degrees and/or industry experience preferred). For our Mechanical &amp; Design group, undergraduate degrees in Mechanical Engineering or Physics, or equivalent are required. Our associates work on matters that involve cutting-edge technologies, developed by a broad range of innovative individuals and companies.  The work involves all phases of patent practice, including preparation, prosecution, licensing, client counseling, and litigation.  
Join our Trial &amp; Appellate Group and litigate intellectual property matters for some of the world’s leading innovators across all of the major IP litigation venues in the US. We have a robust District Court litigation practice, with experience across a wide range of jurisdictions. We are among the most active law firms at the USITC – both for the complainants and for respondents. We have a large and rapidly growing appellate practice at the Court of Appeals for the Federal Circuit, and we are one of the most active and successful firms at the USPTO’s Patent Trial and Appeal Board. STEM degree preferred.
If you have significant experience or education in one of these areas, we hope you will consider applying.</t>
  </si>
  <si>
    <t>Requesting all transcripts (including undergraduate)</t>
  </si>
  <si>
    <t>Sullivan &amp; Cromwell LLP</t>
  </si>
  <si>
    <t>While we do not have set hiring criteria, we look for an exceptional academic record, common sense, communication skills, judgment, and enthusiasm.</t>
  </si>
  <si>
    <t>Susman Godfrey LLP</t>
  </si>
  <si>
    <t>Seattle, WA; Los Angeles, CA; New York, NY; Houston, TX</t>
  </si>
  <si>
    <t>Susman Godfrey is a commercial litigation firm with 188 lawyers and offices in Houston, Los Angeles, Seattle and New York. The firm was named by the American Lawyer as one of the top litigation boutiques in the country. 
Susman Godfrey offers a uniquely challenging and rewarding opportunity for early responsibility; Partners out number associates; one of the shortest partnership tracks in the country; and the opportunity to work on interesting and challenging matters for both plaintiffs and defendants in a broad range of business litigation matters, including patent, antitrust and securities litigation. The firm is always looking for intelligent, hard working individuals who have the skills and desire to work for one of the finest litigation firms in the country. To learn more about the firm please visit: www.susmangodfrey.com</t>
  </si>
  <si>
    <t>Susman Godfrey encourages interview applicants to be a member of the law review or journal at their law school, and show the desire and ability to become a successful trial lawyer. Applicants are also required to complete a federal judicial clerkship before starting at the firm.  Interview candidates should check whether they meet the eligibility requirements for a federal judicial clerkship. Because summer associates are allowed to spend 4 weeks at the firm at any time during the course of the summer, the summer program is well-suited for summer associates who are planning to split their summers or who are seeking a pre-clerkship position.</t>
  </si>
  <si>
    <t>Texas Ethics Commission</t>
  </si>
  <si>
    <t>Attorney I:
JOB DESCRIPTION: The Texas Ethics Commission (“Commission”) is hiring an attorney to perform moderately complex attorney work administering and enforcing state ethics laws. Work for the Enforcement Division would involve investigating and processing sworn complaints, conducting discovery and hearings, and drafting and negotiating settlements. This position works under moderate supervision with significant latitude for the use of initiative and independent judgment.
SPECIFIC JOB FUNCTIONS: 
•	Performs legal research and prepares legal memoranda on regulatory matters, including briefs, opinions, and motions.
•	Makes presentations to the Commission board, groups regulated by the Commission, and the general public.
•	Processes and investigates sworn complaint cases.
•	Conducts discovery, including requests for production, written questions, and applications for the issuance and enforcement of subpoenas. 
•	Conducts or assists in administrative enforcement hearings before the Commission board, including preliminary review hearings, and pre-hearing conferences and formal hearings subject to the Administrative Procedure Act, Texas Rules of Evidence, and Texas Rules of Civil Procedure.
•	Drafts and negotiates settlements with respondents and opposing counsel.     
•	May research and analyze legislation, and communicate with or testify before members and staff of the Texas Legislature, during legislative sessions.
•	May assist in reviewing and processing public information requests and requesting rulings under the Public Information Act.
•	Performs related work as assigned.</t>
  </si>
  <si>
    <t>MINIMUM EDUCATION AND EXPERIENCE REQUIREMENTS:
Minimum Qualifications:
•	Graduation from an accredited law school with a J.D. (Juris Doctor) or L.L.B. (Bachelor or Laws) degree.
Preferred Qualifications:
•	Member in good standing with the State Bar of Texas.
•	Experience in providing legal advice to government officials or the general public.
•	Knowledge of the laws under the jurisdiction of the Commission.
•	Experience in administrative law or regulatory enforcement.  
•	Litigation and/or trial experience, including moot court or mock trial experience.
KNOWLEDGE, SKILLS, AND ABILITIES:
•	Excellent legal research and writing skills.  
•	Excellent interpersonal communication skills.
•	Ability to prepare briefs, conduct research, summarize findings, interpret and apply laws, use legal reference materials, and communicate effectively.
•	Ability to multi-task and work independently under moderate supervision.
•	Ability to conduct contested hearings.
•	Ability to establish and maintain harmonious working relationships with co-workers, agency staff, and external contacts.
•	Ability to work effectively in a professional team environment.
•	Strong public speaking skills.
REGISTRATION, CERTIFICATION, OR LICENSURE:
•	Must be licensed to practice law in the state of Texas or actively seeking licensure.</t>
  </si>
  <si>
    <t>State of Texas Employment Application</t>
  </si>
  <si>
    <t>Recent Grad</t>
  </si>
  <si>
    <t>1-10 attorneys</t>
  </si>
  <si>
    <t>Texas RioGrande Legal Aid</t>
  </si>
  <si>
    <t>Corpus Christi, TX; Sinton, TX; Brownsville, TX; Harlingen, TX; Mercedes, TX; Victoria, TX; Beeville, TX; Alpine, TX; Edinburg, TX; Austin, TX; El Paso, TX; Weslaco, TX; Del Rio, TX; San Antonio, TX; Laredo, TX; Eagle Pass, TX</t>
  </si>
  <si>
    <t>Demonstrated commitment to public interest law.</t>
  </si>
  <si>
    <t>2L, 3L, Domestic LLM, Domestic LLM Recent Grad, Recent Grad</t>
  </si>
  <si>
    <t>Thompson Coe Cousins &amp; Irons LLP</t>
  </si>
  <si>
    <t>First half of summer, 2023</t>
  </si>
  <si>
    <t>Top third of class, excel in moot court, mock trial or similar competitions</t>
  </si>
  <si>
    <t>Tittmann|Weix</t>
  </si>
  <si>
    <t>Austin, TX; Austin and Los Angeles</t>
  </si>
  <si>
    <t>3.3+ GPA cutoff. Journal and demonstrated interest preferred.</t>
  </si>
  <si>
    <t>Travis County Juvenile Public Defender</t>
  </si>
  <si>
    <t>Vedder Price P.C.</t>
  </si>
  <si>
    <t>Chicago, IL; Los Angeles, CA; New York, NY; Washington, D.C.</t>
  </si>
  <si>
    <t>Vedder Price is recruiting 2L students for a full-time position in the 2023 Summer Associate program.  Please note this is not a practice area rotation program (though Chicago Corporate hires may work with a few sub-groups).  Our program allows students with demonstrated practice interests to focus on those areas and receive an invaluable amount of in-depth training.  As a summer associate at Vedder Price, you can expect rapid integration into the Firm through substantive work assignments, observation opportunities and training sessions, all of which are designed to translate into your future success as an associate at Vedder Price.</t>
  </si>
  <si>
    <t xml:space="preserve">Required Hiring Criteria: 
Minimum GPA 3.2; law journal and moot court experience required
Preferred Hiring Criteria: 
Strong academic achievement, research and writing skills
Excellent verbal and written communication skills 
An academic background and law school coursework indicative of an interest in the practice area for which you are applying
Past internships or work experience in the practice area for which you are applying
</t>
  </si>
  <si>
    <t>http://www.vedderprice.com</t>
  </si>
  <si>
    <t>Vinson &amp; Elkins LLP</t>
  </si>
  <si>
    <t>Dallas, TX; New York, NY; San Francisco, CA; Houston, TX; Austin, TX; Washington, DC</t>
  </si>
  <si>
    <t>Outstanding academic credentials; Law Review preferred.</t>
  </si>
  <si>
    <t>Cancelled</t>
  </si>
  <si>
    <t>Volunteer Legal Services of Central Texas</t>
  </si>
  <si>
    <t>The fellowship runs through the 2022-2023 academic year. 
The Scott Ozmun Fellowship provides financial support to a law student to work with local lawyers on pro bono civil cases under the supervision of Volunteer Legal Services of Central Texas (VLS) staff attorneys. Our attorney volunteers help survivors of abuse end violent relationships, connect persons with disabilities with medical and financial benefits, help protect families from displacement, and keep people out of homelessness by defending against wrongful evictions and foreclosures.  
The fellowship will provide a $6,000 stipend for 250 hours during the 2022-2023 academic year or $3,000 for 125 hours during either the fall or spring semester.  VLS follows stringent COVID protocols in keeping with the recommendations of Austin Public Health, the Austin Travis County Health Authority and the CDC.  Hybrid and remote work options are available.</t>
  </si>
  <si>
    <t>Applicants must be entering their 2nd or 3rd year at the University of Texas School of Law in the fall of 2022, and be proficient in Spanish. The Fellow will be selected by VLS based on academic credentials and commitment to public service.</t>
  </si>
  <si>
    <t>Waller Lansden Dortch &amp; Davis, LLP</t>
  </si>
  <si>
    <t>Austin, TX; Birmingham, AL; Nashville, TN</t>
  </si>
  <si>
    <t>In addition to submitting your materials via Symplicity, we ask that interested candidates also take the following assessment:
https://app.wellsuited.com/join/D2ZXZNRqpS2T6xkga2mC
Job Title: 2023 2L Summer Associate
Job Description:
Waller's Summer Program combines cutting-edge mentoring with the opportunity to engage in live matters and other assignments with attorneys across all practice areas and offices.
Summer Associates will contribute to current client matters and have opportunities to attend depositions, trials, hearings, negotiations and client conferences. Summer Associates in Nashville will be housed in two practice groups while Summer Associates in Austin and Birmingham will be housed in one practice group; however, our goal is to expose Summer Associates to all eight practice groups throughout their time with us.  Each summer associate will work closely with one or two mentors who will introduce their mentee to attorneys in all five offices, assist with project selection, and advise on practice group preferences.  Throughout the program, numerous social functions afford opportunities to get to know Waller partners, associates, and fellow Summer Associates on a personal level. 
After careful evaluation, each Summer Associate will be considered for potential permanent offers by the Executive Recruiting Committee in conjunction with practice group leaders and anticipated group needs. The assessment includes consideration of academic achievement, work product, and ability to relate to attorneys, clients and support staff, among other business factors.</t>
  </si>
  <si>
    <t>3.0 GPA required</t>
  </si>
  <si>
    <t>Weil, Gotshal &amp; Manges LLP</t>
  </si>
  <si>
    <t>Summer 2023 Houston Restructuring Summer program
Please see the attached Restructuring flyer to the right-hand side of your screen and visit our website for more information: https://www.weil.com/locations/houston</t>
  </si>
  <si>
    <t>A-/B+, Law Review/Journal, Moot Court/Advocacy preferred; WEIL HOUSTON OFFICE IS HIRING FOR RESTRUCTURING DEPARTMENT ONLY.</t>
  </si>
  <si>
    <t>Redwood Shores, CA</t>
  </si>
  <si>
    <t>We are hiring summer associates for the following practice groups: Private Equity/M&amp;A; Banking &amp; Finance; Tax; Patent Litigation; Complex Commercial Litigation.</t>
  </si>
  <si>
    <t>If interested in Patent Litigation: We are looking for students with a strong and demonstrated interest in patents and intellectual property. Although a technical degree is not required, it can be very useful, including an engineering degree (electrical, chemical, or mechanical) or a science degree (physics, chemistry, biology, computer science).
Law journal and moot court preferred</t>
  </si>
  <si>
    <t>Students may interview with both our Dallas and Redwood Shores offices i.e. multiple interviews are allowed.</t>
  </si>
  <si>
    <t>Top 25%
Students may interview with both our Dallas and Redwood Shores offices i.e. multiple interviews are allowed.</t>
  </si>
  <si>
    <t>White &amp; Case LLP</t>
  </si>
  <si>
    <t>May - July 2023
Our Summer Program is tailored to make the most of your skills and ambition. We provide real work with real deadlines for real clients. You will work in practice areas of interest to you and work side by side with our lawyers. We want you to get to know our people and experience our Firm culture because these are the biggest indicators of what your full-time experience will be like. 
To learn more about which practice areas are available in each of our U.S. offices, please click here: https://www.whitecase.com/sites/default/files/2021-06/us-offices-practice-area-recruiting-guide.pdf.</t>
  </si>
  <si>
    <t>We look for highly motivated individuals with excellent academic credentials, significant personal achievements and a strong commitment to the practice of law in a global and diverse law firm. A successful candidate will be able to demonstrate evidence of our core competencies which include excellent judgment, client readiness, drive, initiative and an entrepreneurial mindset. We are looking for those with the ability to work collaboratively in high pace, high stakes situations. Fluency in a second language is a plus. If you are interested in more than one of our offices, please let your interviewer know.</t>
  </si>
  <si>
    <t>Please bring your resume and law school transcript to the interview.</t>
  </si>
  <si>
    <t>U.S. Summer Program May - July 2023 
Position Description: 
Our Summer Program is tailored to make the most of your skills and ambition. We provide real work with real deadlines for real clients. You will work in practice areas of interest to you and work side by side with our lawyers. We want you to get to know our people and experience our Firm culture because these are the biggest indicators of what your full-time experience will be like. 
To learn more about which practice areas are available in each of our US offices, please click here: https://www.whitecase.com/sites/default/files/2021-06/us-offices-practice-area-recruiting-guide.pdf.</t>
  </si>
  <si>
    <t>Williams &amp; Connolly LLP</t>
  </si>
  <si>
    <t>Top 10% or law review preferred</t>
  </si>
  <si>
    <t>Willkie Farr &amp; Gallagher LLP</t>
  </si>
  <si>
    <t>10 weeks - typically mid-may through end of July</t>
  </si>
  <si>
    <t>Wilson Sonsini Goodrich &amp; Rosati</t>
  </si>
  <si>
    <t>Austin, TX; Boston, MA; Boulder, CO; Los Angeles, CA; New York, NY, Palo Alto, CA; Salt Lake City, CA; San Diego, CA; San Francisco, CA; Seattle, WA; Washington,  D.C., Wilmington, DE</t>
  </si>
  <si>
    <t>Wilson Sonsini offers exciting opportunities for summer associates to work closely with the world's leading technology, life sciences, and growth companies. We are seeking current 2L (JD 2024) law students interested in joining the 2023 WSGR Summer Program. Candidates should have superior academic credentials and excellent verbal, written and interpersonal skills. Our broad spectrum of practices and our entrepreneurial spirit afford our summer associates and attorneys exceptional opportunities for professional growth and exploration. To apply please submit your resume, cover letter and transcript. YOU MUST LIST YOUR LOCATION AND PRACTICE AREA PREFERENCES IN YOUR COVER LETTER.
This schedule is for the Corporate practice area will cover the following:
•	General Corporate – gives exposure to the following practice groups (AU, BOS, BOU, NY, PA, SLC, SD, SF, SEA, DC, DE)
o	Capital Markets
o	Emerging Companies
o	Finance
o	Governance
o	Private Equity
o	Public Company
o	Mergers and Acquisitions 
•	Employee Benefits &amp; Compensation (PA only)
•	Energy &amp; Climate Solutions (SF, SEA)
•	Mergers &amp; Acquisitions – full summer (LA, NY, SEA, DC)
•	Tax (PA, SEA)
You must indicate your location and practice area preferences in your cover letter based on those listed above.</t>
  </si>
  <si>
    <t>Candidates should have superior academic credentials, along with excellent verbal, written, and interpersonal skills. Our broad spectrum of practices and our entrepreneurial spirit afford our summer associates and attorneys exceptional opportunities for professional growth and exploration.</t>
  </si>
  <si>
    <t>This schedule is for the Corporate practice area will cover the following:
•	General Corporate – gives exposure to the following practice groups (AU, BOS, BOU, NY, PA, SLC, SD, SF, SEA, DC, DE)
o	Capital Markets
o	Emerging Companies
o	Finance
o	Governance
o	Private Equity
o	Public Company
o	Mergers and Acquisitions 
•	Employee Benefits &amp; Compensation (PA only)
•	Energy &amp; Climate Solutions (SF, SEA)
•	Mergers &amp; Acquisitions – full summer (LA, NY, SEA, DC)
•	Tax (PA, SEA)</t>
  </si>
  <si>
    <t>Austin, TX; Boston, MA; Palo Alto, CA; San Diego, CA; Seattle, WA; Washington, D.C.</t>
  </si>
  <si>
    <t xml:space="preserve">Wilson Sonsini offers exciting opportunities for summer associates to work closely with the world's leading technology, life sciences, and growth companies. We are seeking current 2L (JD 2024) law students interested in joining the 2023 WSGR Summer Program. Candidates should have superior academic credentials and excellent verbal, written and interpersonal skills. Our broad spectrum of practices and our entrepreneurial spirit afford our summer associates and attorneys exceptional opportunities for professional growth and exploration. To apply please submit your resume, cover letter and transcript. YOU MUST LIST YOUR LOCATION AND PRACTICE AREA PREFERENCES IN YOUR COVER LETTER.
This schedule is for the Technology Transactions (https://www.wsgr.com/en/services/practice-areas/intellectual-property/index.html#technology-transactions) practices areas and will cover the following:
•	Biotech (BOS, PA, SD)
•	IT (AUS, PA, SEA, DC)
You must indicate your location and practice area preferences in your cover letter based on those listed above.
 </t>
  </si>
  <si>
    <t>This schedule is for the Technology Transactions (https://www.wsgr.com/en/services/practice-areas/intellectual-property/index.html#technology-transactions) practices areas and will cover the following:
•	Biotech (BOS, PA, SD)
•	IT (AUS, PA, SEA, DC)
Please indicate your location and practice area preferences in your cover letter based on those listed above.</t>
  </si>
  <si>
    <t>Austin, TX; Boston, MA; Boulder, CO; Los Angeles, CA; New York, NY; Palo Alto, CA; Salt Lake City, UT; San Diego, CA; San Francisco, CA; Seattle, WA; Washington, D.C.; Wilmington, DE</t>
  </si>
  <si>
    <t xml:space="preserve">Wilson Sonsini offers exciting opportunities for summer associates to work closely with the world's leading technology, life sciences, and growth companies. We are seeking current 2L (JD 2024) law students interested in joining the 2023 WSGR Summer Program. Twelve of our US offices are hiring in various practice areas (see full list below). Candidates should have superior academic credentials and excellent verbal, written and interpersonal skills. Our broad spectrum of practices and our entrepreneurial spirit afford our summer associates and attorneys exceptional opportunities for professional growth and exploration. To apply please submit your resume, cover letter and transcript. 
Our office is interviewing for the following offices and practice areas for our 2023 Summer Associate program: 
•	Austin: Corporate, Privacy &amp; Cybersecurity, Technology Transactions – IT
•	Boston: Corporate, Patent Prosecution, Technology Transactions – Biotech
•	Boulder: Corporate, Patent Prosecution
•	Los Angeles: Complex Litigation, Internet Strategy Litigation, Mergers &amp; Acquisitions, Patent Litigation
•	New York: Antitrust, Corporate, Internet Strategy Litigation, Mergers &amp; Acquisitions, Patent Prosecution, Privacy &amp; Cybersecurity, White Collar/Commercial Litigation
•	Palo Alto: Complex Litigation, Corporate, Employee Benefits &amp; Compensation, Employment Litigation, Internet Strategy Litigation, Patent Prosecution, Patent Litigation, Tax, Technology Transactions – Biotech, Technology Transactions – IT
•	Salt Lake City: Complex Litigation, Corporate
•	San Diego: Corporate, Patent Prosecution, Patent Litigation, Technology Transactions – Biotech
•	San Francisco/SOMA: Antitrust, Complex Litigation, Corporate, Energy &amp; Climate Solutions, Internet Strategy Litigation, IP Litigation, Patent Prosecution, Patent Litigation, Privacy
•	Seattle: Corporate, Energy &amp; Climate Solutions, Mergers &amp; Acquisitions, Patent Litigation, Tax, Technology Transactions – IT
•	Washington, DC: Antitrust, Appellate Litigation, Complex (FCPA, White Collar) Litigation, Corporate, Mergers &amp; Acquisitions, National Security, Patent Prosecution, Privacy &amp; Cybersecurity, Technology Transactions – IT
•	Wilmington, DE: Complex Litigation, Corporate
</t>
  </si>
  <si>
    <t>Cover Letter, Unofficial Transcript, Other Documents</t>
  </si>
  <si>
    <t>YOU MUST LIST YOUR LOCATION AND PRACTICE AREA PREFERENCES IN YOUR COVER LETTER. Please submit your bid to either the interview schedule or the resume collect but not both. 
Undergrad transcripts. Please upload a blank document in lieu of "Other Documents" if you are non-IP and list your office preferences in your cover letter.</t>
  </si>
  <si>
    <t>Winston &amp; Strawn LLP</t>
  </si>
  <si>
    <t>Mid-May to Late July
The diverse personalities and strengths of our people are the foundation of Winston &amp; Strawn. Our Summer Associate Program seeks well-rounded, motivated, imaginative law students who are team players and will bring a diversity of experiences and approaches to achieve results for our clients.</t>
  </si>
  <si>
    <t>Candidates should also possess excellent academic credentials as well as strong analytical, writing and verbal skills. Our program generally runs from mid-May to late July and offers real projects in a wide range of Practice and Industry Areas, world-class professional and legal skills programs, meaningful social and community events, and top-of-market compensation and benefits.</t>
  </si>
  <si>
    <t>In your cover letter, please include your practice area preference and why you are interested in Houston specifically.</t>
  </si>
  <si>
    <t>Mid-May to Late-July
The diverse personalities and strengths of our people are the foundation of Winston &amp; Strawn. Our Summer Associate Program seeks well-rounded, motivated, imaginative law students who are team players and will bring a diversity of experiences and approaches to achieve results for our clients.</t>
  </si>
  <si>
    <t>Candidates should also possess excellent academic credentials, as well as strong analytical, writing and verbal skills. Our program generally runs from mid-May to late July and offers real projects in a wide range of Practice and Industry Areas, world-class professional and legal skills programs, meaningful social and community events, and top-of-market compensation and benefits.</t>
  </si>
  <si>
    <t>Yetter Coleman LLP</t>
  </si>
  <si>
    <t>If you are committed to a career in commercial litigation and are ready to work in an environment that values providing early responsibility on important cases, Yetter Coleman may be the right place for you. As one of the nation’s top litigation boutiques, the firm has a strong tradition of pre-trial, trial, and appellate successes in courts in Texas and around the country, offering a distinct advantage to junior lawyers who desire to hit the ground running in a uniquely integrated trial and appellate platform through which our lawyers collaborate to ensure the best strategic decisions can be made at every stage of litigation.</t>
  </si>
  <si>
    <t>Yetter Coleman is highly selective in its hiring standards and seeks candidates who have demonstrated achievement and excelled at the nation’s top schools, paying particular attention to those with law review, journal, and advocacy experience.</t>
  </si>
  <si>
    <t>Zelle LLP</t>
  </si>
  <si>
    <t>Employer</t>
  </si>
  <si>
    <t>AVERAGE</t>
  </si>
  <si>
    <t>MAX</t>
  </si>
  <si>
    <t>MIN</t>
  </si>
  <si>
    <t>Additional Interviewing Office Locations</t>
  </si>
  <si>
    <t>ACLU of Texas (Houston, TX)</t>
  </si>
  <si>
    <t>Akin Gump Strauss Hauer &amp; Feld LLP (Dallas, TX)</t>
  </si>
  <si>
    <t>Dallas, TX, Houston, TX, Washington, D.C.</t>
  </si>
  <si>
    <t>Allen Matkins Leck Gamble Mallory &amp; Natsis LLP (Los Angeles, CA)</t>
  </si>
  <si>
    <t>Alston &amp; Bird LLP (Atlanta, GA)</t>
  </si>
  <si>
    <t>Arnold &amp; Porter Kaye Scholer LLP  (Houston, TX)</t>
  </si>
  <si>
    <t>AZA Law (Houston, TX)</t>
  </si>
  <si>
    <t>Baker &amp; Hostetler LLP (Houston, TX)</t>
  </si>
  <si>
    <t>Baker &amp; McKenzie LLP (Houston, TX)</t>
  </si>
  <si>
    <t>Dallas, TX, Houston, TX</t>
  </si>
  <si>
    <t>Baker &amp; McKenzie LLP (Washington, D.C.)</t>
  </si>
  <si>
    <t>Los Angeles, CA, New York, NY, San Francisco, CA, Washington, D.C.</t>
  </si>
  <si>
    <t>Baker Botts LLP (Austin, TX)</t>
  </si>
  <si>
    <t>Austin, TX, Dallas, TX, Houston, TX, Palo Alto, CA, San Francisco, CA, Washington, D.C.</t>
  </si>
  <si>
    <t>Beck Redden LLP (Houston, TX)</t>
  </si>
  <si>
    <t>Bell Nunnally &amp; Martin LLP (Dallas, TX)</t>
  </si>
  <si>
    <t>Beveridge &amp; Diamond, P.C. (Washington, D.C.)</t>
  </si>
  <si>
    <t>Austin, TX, Baltimore, MD, Boston, MA, New York, NY, San Francisco, CA, Washington, D.C.; and Seattle, WA.</t>
  </si>
  <si>
    <t>Bracewell LLP (Houston, TX)</t>
  </si>
  <si>
    <t>Bradley Arant Boult Cummings LLP (Birmingham, AL)</t>
  </si>
  <si>
    <t>Burns Charest, LLP (New Orleans, LA)</t>
  </si>
  <si>
    <t>Carrington Coleman LLP (Dallas, TX)</t>
  </si>
  <si>
    <t>Chamberlain Hrdlicka White Williams &amp; Aughtry (Houston, TX)</t>
  </si>
  <si>
    <t>Clark Hill (Dallas, TX)</t>
  </si>
  <si>
    <t>Collin County, TX, Dallas, TX, Houston, TX</t>
  </si>
  <si>
    <t>Cokinos | Young (Houston, TX)</t>
  </si>
  <si>
    <t>Cooley LLP (Palo Alto, CA)</t>
  </si>
  <si>
    <t>Chicago, IL, Denver, CO, Los Angeles, CA, Palo Alto, CA, Reston, VA, San Diego, CA, San Francisco, CA, Seattle, WA, Washington, D.C.; Chicago, IL</t>
  </si>
  <si>
    <t>Cotton, Bledsoe, Tighe &amp; Dawson, P.C. (Midland, TX)</t>
  </si>
  <si>
    <t>Davis, Gerald &amp; Cremer, PC (Midland, TX)</t>
  </si>
  <si>
    <t>Dickinson Wright PLLC (Austin, TX)</t>
  </si>
  <si>
    <t>DLA Piper LLP (US) (Austin, TX)</t>
  </si>
  <si>
    <t>Austin, TX, Dallas, TX, Houston, TX</t>
  </si>
  <si>
    <t>Dykema Gossett PLLC (Dallas, TX)</t>
  </si>
  <si>
    <t>Dallas, TX, San Antonio, TX</t>
  </si>
  <si>
    <t>Faegre Drinker Biddle &amp; Reath LLP (Dallas, TX)</t>
  </si>
  <si>
    <t>Federal Trade Commission (Washington, D.C.)</t>
  </si>
  <si>
    <t>Fish &amp; Richardson P.C.  (San Diego, CA)</t>
  </si>
  <si>
    <t>Atlanta, GA, Austin, TX, Boston, MA, Dallas, TX, Houston, TX, Minneapolis, MN, New York, NY, San Diego, CA, Silicon Valley, CA, Twin Cities, MN, Washington, D.C., Wilmington, DE</t>
  </si>
  <si>
    <t>Foley &amp; Lardner LLP (Dallas, TX)</t>
  </si>
  <si>
    <t>Boston, MA, Chicago, IL, Dallas, TX, Detroit, MI, Houston, TX, Jacksonville, FL, Los Angeles, CA, Madison, WI, Miami, FL, Milwaukee, WI, New York, NY, Orlando, FL, Palo Alto, CA, San Diego, CA, San Francisco, CA, Silicon Valley, CA, Tampa, FL, Washington, D.C.</t>
  </si>
  <si>
    <t>Gibbs &amp; Bruns, L.L.P. (Houston, TX)</t>
  </si>
  <si>
    <t>Gibson, Dunn &amp; Crutcher LLP (Dallas, TX)</t>
  </si>
  <si>
    <t>Gibson, Dunn &amp; Crutcher LLP (Houston, TX)</t>
  </si>
  <si>
    <t>Gibson, Dunn &amp; Crutcher LLP (Los Angeles, CA)</t>
  </si>
  <si>
    <t>Denver, CO, Los Angeles, CA, Orange County, CA, Palo Alto, CA, San Francisco, CA</t>
  </si>
  <si>
    <t>Gibson, Dunn &amp; Crutcher LLP (Washington, DC)</t>
  </si>
  <si>
    <t>New York, NY, Washington, DC</t>
  </si>
  <si>
    <t>Gjerset &amp; Lorenz, LLP (Austin, TX)</t>
  </si>
  <si>
    <t>Gray Reed &amp; McGraw LLP (Dallas, TX)</t>
  </si>
  <si>
    <t>Gunderson Dettmer Stough Villeneuve Franklin &amp; Hachigian, LLP (Austin, TX)</t>
  </si>
  <si>
    <t>Gunderson Dettmer Stough Villeneuve Franklin &amp; Hachigian, LLP (Silicon Valley, CA)</t>
  </si>
  <si>
    <t>Hartline Barger LLP (Dallas, TX)</t>
  </si>
  <si>
    <t>Haynes and Boone, LLP (Dallas, TX)</t>
  </si>
  <si>
    <t>Austin, TX, Dallas, TX, Dallas-North, TX, Houston, TX, San Antonio, TX</t>
  </si>
  <si>
    <t>Hedrick Kring Bailey PLLC (Dallas, TX)</t>
  </si>
  <si>
    <t>Heim, Payne &amp; Chorush, L.L.P. (Houston, TX)</t>
  </si>
  <si>
    <t>Hewlett Packard Enterprise (Houston, TX)</t>
  </si>
  <si>
    <t>Houston, TX, King of Prussia, PA, Reston, VA</t>
  </si>
  <si>
    <t>Hirsch &amp; Westheimer, P.C. (Houston, TX)</t>
  </si>
  <si>
    <t>Hogan Lovells (Houston, TX)</t>
  </si>
  <si>
    <t>Holland &amp; Knight LLP (Dallas, TX)</t>
  </si>
  <si>
    <t>Hunton Andrews Kurth LLP (Houston TX)</t>
  </si>
  <si>
    <t>Boston, MA, Dallas, TX, Houston TX, Miami, FL, New York, NY, Richmond, VA, San Francisco, CA, Washington, DC; Boston, MA; Dallas, TX; Houston, TX; Miami, FL; New York, NY; Richmond, VA; San Francisco, CA; Washington, D.C.</t>
  </si>
  <si>
    <t>Husch Blackwell LLP (Austin, TX)</t>
  </si>
  <si>
    <t>Austin, TX, Boston, MA, Chattanooga, TN, Chicago, IL, Dallas, TX, Denver, CO, Houston, TX, Jefferson City, MO, Kansas City, MO, Los Angeles, CA, Madison, WI, Milwaukee, WI, Oakland, CA, Omaha, NE, Phoenix, AZ, Springfield, MO, St. Louis, MO, Washington, D.C.</t>
  </si>
  <si>
    <t>Internal Revenue Service – Office of Chief Counsel (Austin, TX)</t>
  </si>
  <si>
    <t>Jackson Walker LLP (Dallas, TX)</t>
  </si>
  <si>
    <t>Jones Day (Atlanta, GA)</t>
  </si>
  <si>
    <t>Atlanta, GA, Boston, MA, Chicago, IL, Cleveland, OH, Columbus, OH, Detroit, MI, Irvine, CA, Los Angeles, CA, Miami, FL, Minneapolis, MN, New York, NY, Pittsburgh, PA, San Diego, CA, San Francisco, CA, Silicon Valley, CA, Washington, D.C.</t>
  </si>
  <si>
    <t>Jones Day (Dallas, TX)</t>
  </si>
  <si>
    <t>Jones Day (Houston, TX)</t>
  </si>
  <si>
    <t>K&amp;L Gates (Dallas, TX)</t>
  </si>
  <si>
    <t>Austin, TX, Dallas, TX</t>
  </si>
  <si>
    <t>Katten Muchin Rosenman (Dallas, TX)</t>
  </si>
  <si>
    <t>Kelly, Hart &amp; Hallman (Fort Worth, TX)</t>
  </si>
  <si>
    <t>Kilpatrick Townsend &amp; Stockton LLP (Atlanta, GA)</t>
  </si>
  <si>
    <t>King &amp; Spalding LLP (Houston, TX)</t>
  </si>
  <si>
    <t>Kirkland &amp; Ellis (Houston, TX)</t>
  </si>
  <si>
    <t>Austin, TX, Austin, TX IP ONLY, Dallas, TX, Houston, TX</t>
  </si>
  <si>
    <t>Kirkland &amp; Ellis (San Francisco, CA)</t>
  </si>
  <si>
    <t>Palo Alto, CA, San Francisco, CA; Palo Alto, CA</t>
  </si>
  <si>
    <t>Knobbe, Martens, Olson &amp; Bear LLP (Irvine, CA)</t>
  </si>
  <si>
    <t>Latham &amp; Watkins LLP (Austin, TX)</t>
  </si>
  <si>
    <t>Latham &amp; Watkins LLP (Houston, TX)</t>
  </si>
  <si>
    <t>Lloyd Gosselink Rochelle &amp; Townsend, P.C. (Austin, TX)</t>
  </si>
  <si>
    <t>Locke Lord LLP (Austin, TX)</t>
  </si>
  <si>
    <t>Lowenstein Sandler LLP (Roseland, NJ)</t>
  </si>
  <si>
    <t>Roseland, NJ</t>
  </si>
  <si>
    <t>Lower Colorado River Authority (Austin, TX)</t>
  </si>
  <si>
    <t>Massumi + Consoli LLP (Los Angeles, CA)</t>
  </si>
  <si>
    <t>Mayer Brown LLP (Houston, TX)</t>
  </si>
  <si>
    <t>McDermott Will &amp; Emery LLP (Dallas, TX)</t>
  </si>
  <si>
    <t>Dallas, TX, Atlanta, GA, Boston, MA, Chicago, IL, Los Angeles, CA, Miami, FL, New York, NY, San Francisco, CA, Washington, D.C.</t>
  </si>
  <si>
    <t>Houston, TX; Houston, TX, Arlington TX</t>
  </si>
  <si>
    <t>McGuireWoods LLP (Atlanta, GA)</t>
  </si>
  <si>
    <t>Atlanta, GA, Baltimore, MD, Charlotte, NC, Chicago, IL, Dallas, TX, Houston, TX, New York, NY, Norfolk, VA, Pittsburgh, PA, Raleigh, NC, Richmond, VA, San Francisco, CA, Washington, DC</t>
  </si>
  <si>
    <t>McKool Smith, P.C. (Austin, TX)</t>
  </si>
  <si>
    <t>Morgan Lewis &amp; Bockius LLP (Houston, TX)</t>
  </si>
  <si>
    <t>Morrison &amp; Foerster LLP (Austin, TX)</t>
  </si>
  <si>
    <t>Morrison &amp; Foerster LLP (Patent, All offices)</t>
  </si>
  <si>
    <t>Austin, TX, Boston, MA, Los Angeles, CA, New York, NY, Palo Alto, CA, Patent, All offices, San Diego, CA, San Francisco, CA, Washington, DC; Austin, Boston, Los Angeles, Palo Alto, New York, San Diego, San Francisco, and Washington, D.C.</t>
  </si>
  <si>
    <t>Morrison &amp; Foerster LLP (San Diego, CA)</t>
  </si>
  <si>
    <t>Boston, MA, Los Angeles, CA, San Diego, CA, Washington, DC</t>
  </si>
  <si>
    <t>Morrison &amp; Foerster LLP (San Francisco, CA)</t>
  </si>
  <si>
    <t>Palo Alto, CA, San Francisco, CA</t>
  </si>
  <si>
    <t>Nix Patterson, LLP (Austin, TX)</t>
  </si>
  <si>
    <t>Norton Rose Fulbright US LLP (Dallas, TX)</t>
  </si>
  <si>
    <t>Dallas, TX; Austin, TX; Dallas, TX; Los Angeles, CA; New York, NY; San Antonio, TX; &amp; Washington, D.C.</t>
  </si>
  <si>
    <t>O'Melveny &amp; Myers LLP (Austin, TX)</t>
  </si>
  <si>
    <t>O'Melveny &amp; Myers LLP (Dallas, TX)</t>
  </si>
  <si>
    <t>O'Melveny &amp; Myers LLP (Los Angeles, CA)</t>
  </si>
  <si>
    <t>Orrick, Herrington &amp; Sutcliffe LLP (Washington, D.C.)</t>
  </si>
  <si>
    <t>Osborne, Helman, Knebel &amp; Scott, LLP (Austin, TX)</t>
  </si>
  <si>
    <t>Parker Hudson (Atlanta, GA)</t>
  </si>
  <si>
    <t>Paul Hastings LLP (Los Angeles, CA)</t>
  </si>
  <si>
    <t>Chicago, IL, Costa Mesa, CA, Houston, TX, Los Angeles, CA, New York, NY, Palo Alto, CA, San Diego, CA, San Francisco, CA, Washington, D.C.</t>
  </si>
  <si>
    <t>Perkins Coie LLP (Dallas, TX)</t>
  </si>
  <si>
    <t>Perkins Coie LLP (Seattle, WA)</t>
  </si>
  <si>
    <t>Palo Alto, CA, Portland, OR, San Diego, CA, San Francisco, CA, Seattle, WA</t>
  </si>
  <si>
    <t>Pillsbury Winthrop Shaw Pittman LLP (Austin, TX)</t>
  </si>
  <si>
    <t>Austin, TX, San Francisco, CA</t>
  </si>
  <si>
    <t>Pillsbury Winthrop Shaw Pittman LLP (Houston, TX)</t>
  </si>
  <si>
    <t>Houston, TX, Washington, D.C.</t>
  </si>
  <si>
    <t>Pirkey Barber PLLC (Austin, TX)</t>
  </si>
  <si>
    <t>Polsinelli (St. Louis, MO)</t>
  </si>
  <si>
    <t>Porter Hedges, L.L.P. (Houston, TX)</t>
  </si>
  <si>
    <t>Quinn Emanuel Urquhart &amp; Sullivan LLP (Houston, TX)</t>
  </si>
  <si>
    <t>Austin, TX, Dallas, TX, Houston, TX, Los Angeles, CA, San Francisco, CA, Silicon Valley, CA</t>
  </si>
  <si>
    <t>Reed Smith LLP (Dallas, TX)</t>
  </si>
  <si>
    <t>Reynolds Frizzell LLP (Houston, TX)</t>
  </si>
  <si>
    <t>Schiffer Hicks Johnson PLLC (Houston, TX)</t>
  </si>
  <si>
    <t>Schwegman Lundberg &amp; Woessner (Austin, TX)</t>
  </si>
  <si>
    <t>Seed IP (Seattle, WA)</t>
  </si>
  <si>
    <t>Serpe Andrews, PLLC (Houston, TX)</t>
  </si>
  <si>
    <t>Shearman &amp; Sterling LLP (Dallas, TX)</t>
  </si>
  <si>
    <t>Shearman &amp; Sterling LLP (Houston, TX)</t>
  </si>
  <si>
    <t>Shearman &amp; Sterling LLP (New York, NY)</t>
  </si>
  <si>
    <t>Sheppard, Mullin, Richter &amp; Hampton, LLP  (Dallas, TX)</t>
  </si>
  <si>
    <t>Sidley Austin LLP (Dallas, TX)</t>
  </si>
  <si>
    <t>Sidley Austin LLP (Houston, TX)</t>
  </si>
  <si>
    <t>Sidley Austin LLP (Miami, FL)</t>
  </si>
  <si>
    <t>Simpson Thacher &amp; Bartlett LLP (Houston, TX)</t>
  </si>
  <si>
    <t>Houston, TX, Palo Alto, CA</t>
  </si>
  <si>
    <t>Skadden, Arps, Slate, Meagher &amp; Flom, LLP (Houston, TX)</t>
  </si>
  <si>
    <t>Sullivan &amp; Cromwell LLP (New York, NY)</t>
  </si>
  <si>
    <t>Susman Godfrey LLP (Houston, TX)</t>
  </si>
  <si>
    <t>Houston, TX, Los Angeles, CA, New York, NY, Seattle, WA</t>
  </si>
  <si>
    <t>Texas Ethics Commission (Austin, TX)</t>
  </si>
  <si>
    <t>Texas RioGrande Legal Aid (Mercedes, TX)</t>
  </si>
  <si>
    <t>Alpine, TX, Austin, TX, Beeville, TX, Brownsville, TX, Corpus Christi, TX, Del Rio, TX, Eagle Pass, TX, Edinburg, TX, El Paso, TX, Harlingen, TX, Laredo, TX, Mercedes, TX, San Antonio, TX, Sinton, TX, Victoria, TX, Weslaco, TX</t>
  </si>
  <si>
    <t>Thompson Coe Cousins &amp; Irons LLP (Dallas, TX)</t>
  </si>
  <si>
    <t>Tittmann|Weix (Austin, TX)</t>
  </si>
  <si>
    <t>Travis County Juvenile Public Defender (Austin, TX)</t>
  </si>
  <si>
    <t>Vinson &amp; Elkins LLP (Dallas, TX)</t>
  </si>
  <si>
    <t>Austin, TX, Dallas, TX, Houston, TX, New York, NY, San Francisco, CA, Washington, DC</t>
  </si>
  <si>
    <t>Volunteer Legal Services of Central Texas (Austin, TX)</t>
  </si>
  <si>
    <t>Waller Lansden Dortch &amp; Davis, LLP (Austin, TX)</t>
  </si>
  <si>
    <t>Austin, TX, Birmingham, AL, Nashville, TN</t>
  </si>
  <si>
    <t>Weil, Gotshal &amp; Manges LLP (Dallas, TX)</t>
  </si>
  <si>
    <t>Weil, Gotshal &amp; Manges LLP (Redwood Shores, CA)</t>
  </si>
  <si>
    <t>White &amp; Case LLP  (Houston, TX)</t>
  </si>
  <si>
    <t>White &amp; Case LLP (Miami, FL)</t>
  </si>
  <si>
    <t>Williams &amp; Connolly LLP (Washington, D.C.)</t>
  </si>
  <si>
    <t>Willkie Farr &amp; Gallagher LLP (Houston, TX)</t>
  </si>
  <si>
    <t>Wilson Sonsini Goodrich &amp; Rosati (Austin, TX)</t>
  </si>
  <si>
    <t>Wilson Sonsini Goodrich &amp; Rosati (Palo Alto, CA)</t>
  </si>
  <si>
    <t>Palo Alto, CA</t>
  </si>
  <si>
    <t>Winston &amp; Strawn LLP (Houston, TX)</t>
  </si>
  <si>
    <t>Yetter Coleman LLP (Houston, TX)</t>
  </si>
  <si>
    <t>Zelle LLP (Dallas, TX)</t>
  </si>
  <si>
    <t>Cadwalader, Wickersham &amp; Taft LLP (Charlotte, NC)</t>
  </si>
  <si>
    <t>Vedder Price P.C. (Chicago, 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</si>
</sst>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7" x14ac:knownFonts="1">
    <font>
      <sz val="11"/>
      <color theme="1"/>
      <name val="Calibri"/>
      <family val="2"/>
      <scheme val="minor"/>
    </font>
    <font>
      <b/>
      <sz val="12"/>
      <color theme="0"/>
      <name val="Calibri"/>
      <family val="2"/>
      <scheme val="minor"/>
    </font>
    <font>
      <sz val="12"/>
      <name val="Calibri"/>
      <family val="2"/>
      <scheme val="minor"/>
    </font>
    <font>
      <sz val="10"/>
      <name val="Arial"/>
      <family val="2"/>
    </font>
    <font>
      <sz val="11"/>
      <color theme="0"/>
      <name val="Calibri"/>
      <family val="2"/>
      <scheme val="minor"/>
    </font>
    <font>
      <sz val="12"/>
      <color rgb="FF0070C0"/>
      <name val="Calibri"/>
      <family val="2"/>
    </font>
    <font>
      <sz val="12"/>
      <color rgb="FF000000"/>
      <name val="Calibri"/>
      <family val="2"/>
    </font>
    <font>
      <b/>
      <sz val="12"/>
      <color theme="0"/>
      <name val="Calibri"/>
      <family val="2"/>
    </font>
    <font>
      <sz val="12"/>
      <color theme="1"/>
      <name val="Calibri"/>
      <family val="2"/>
      <scheme val="minor"/>
    </font>
    <font>
      <u/>
      <sz val="11"/>
      <color theme="10"/>
      <name val="Calibri"/>
      <family val="2"/>
      <scheme val="minor"/>
    </font>
    <font>
      <sz val="11"/>
      <color rgb="FF000000"/>
      <name val="Calibri"/>
      <family val="2"/>
    </font>
    <font>
      <sz val="11"/>
      <color rgb="FF0070C0"/>
      <name val="Calibri"/>
      <family val="2"/>
    </font>
    <font>
      <sz val="12"/>
      <name val="Calibri"/>
      <family val="2"/>
    </font>
    <font>
      <sz val="11"/>
      <name val="Calibri"/>
      <family val="2"/>
      <scheme val="minor"/>
    </font>
    <font>
      <sz val="11"/>
      <name val="Calibri"/>
      <family val="2"/>
    </font>
    <font>
      <sz val="11"/>
      <color rgb="FF444444"/>
      <name val="Calibri"/>
      <family val="2"/>
      <charset val="1"/>
    </font>
    <font>
      <sz val="12"/>
      <color rgb="FFFF0000"/>
      <name val="Calibri"/>
      <family val="2"/>
    </font>
  </fonts>
  <fills count="4">
    <fill>
      <patternFill patternType="none"/>
    </fill>
    <fill>
      <patternFill patternType="gray125"/>
    </fill>
    <fill>
      <patternFill patternType="solid">
        <fgColor theme="5" tint="-0.249977111117893"/>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9" fillId="0" borderId="0" applyNumberFormat="0" applyFill="0" applyBorder="0" applyAlignment="0" applyProtection="0"/>
  </cellStyleXfs>
  <cellXfs count="52">
    <xf numFmtId="0" fontId="0" fillId="0" borderId="0" xfId="0"/>
    <xf numFmtId="0" fontId="1" fillId="2" borderId="0" xfId="0" applyFont="1" applyFill="1" applyAlignment="1" applyProtection="1">
      <alignment shrinkToFit="1"/>
      <protection locked="0"/>
    </xf>
    <xf numFmtId="2" fontId="1" fillId="2" borderId="0" xfId="0" applyNumberFormat="1" applyFont="1" applyFill="1" applyAlignment="1" applyProtection="1">
      <alignment horizontal="center" shrinkToFit="1"/>
      <protection locked="0"/>
    </xf>
    <xf numFmtId="0" fontId="2" fillId="0" borderId="0" xfId="0" applyFont="1" applyAlignment="1" applyProtection="1">
      <alignment shrinkToFit="1"/>
      <protection locked="0"/>
    </xf>
    <xf numFmtId="2" fontId="2" fillId="0" borderId="0" xfId="0" applyNumberFormat="1" applyFont="1" applyAlignment="1" applyProtection="1">
      <alignment horizontal="center" shrinkToFit="1"/>
      <protection locked="0"/>
    </xf>
    <xf numFmtId="0" fontId="4" fillId="2" borderId="0" xfId="0" applyFont="1" applyFill="1"/>
    <xf numFmtId="0" fontId="0" fillId="0" borderId="0" xfId="0" applyAlignment="1">
      <alignment horizontal="center"/>
    </xf>
    <xf numFmtId="0" fontId="0" fillId="0" borderId="0" xfId="0" applyFont="1"/>
    <xf numFmtId="164" fontId="0" fillId="0" borderId="0" xfId="0" applyNumberFormat="1" applyAlignment="1">
      <alignment horizontal="left" vertical="top"/>
    </xf>
    <xf numFmtId="164" fontId="6" fillId="0" borderId="1" xfId="0" applyNumberFormat="1" applyFont="1" applyBorder="1" applyAlignment="1">
      <alignment horizontal="left" vertical="top" wrapText="1"/>
    </xf>
    <xf numFmtId="0" fontId="6" fillId="0" borderId="1" xfId="0" applyFont="1" applyBorder="1" applyAlignment="1">
      <alignment wrapText="1"/>
    </xf>
    <xf numFmtId="0" fontId="5" fillId="0" borderId="1" xfId="0" applyFont="1" applyBorder="1"/>
    <xf numFmtId="0" fontId="6" fillId="0" borderId="1" xfId="0" applyFont="1" applyBorder="1" applyAlignment="1">
      <alignment horizontal="center" wrapText="1"/>
    </xf>
    <xf numFmtId="0" fontId="6" fillId="0" borderId="1" xfId="0" applyFont="1" applyBorder="1" applyAlignment="1">
      <alignment horizontal="center"/>
    </xf>
    <xf numFmtId="0" fontId="0" fillId="0" borderId="1" xfId="0" applyFont="1" applyBorder="1"/>
    <xf numFmtId="0" fontId="8" fillId="0" borderId="1" xfId="0" applyFont="1" applyBorder="1" applyAlignment="1">
      <alignment wrapText="1"/>
    </xf>
    <xf numFmtId="164" fontId="0" fillId="0" borderId="1" xfId="0" applyNumberFormat="1" applyFont="1" applyBorder="1" applyAlignment="1">
      <alignment horizontal="left" vertical="top"/>
    </xf>
    <xf numFmtId="0" fontId="6" fillId="3" borderId="1" xfId="0" applyFont="1" applyFill="1" applyBorder="1" applyAlignment="1">
      <alignment horizontal="center"/>
    </xf>
    <xf numFmtId="0" fontId="2" fillId="0" borderId="1" xfId="0" applyFont="1" applyBorder="1" applyAlignment="1" applyProtection="1">
      <alignment vertical="top" shrinkToFit="1"/>
      <protection locked="0"/>
    </xf>
    <xf numFmtId="2" fontId="2" fillId="0" borderId="1" xfId="0" applyNumberFormat="1" applyFont="1" applyBorder="1" applyAlignment="1" applyProtection="1">
      <alignment horizontal="center" vertical="top" shrinkToFit="1"/>
      <protection locked="0"/>
    </xf>
    <xf numFmtId="164" fontId="8" fillId="0" borderId="1" xfId="0" applyNumberFormat="1" applyFont="1" applyBorder="1" applyAlignment="1">
      <alignment horizontal="left" vertical="top"/>
    </xf>
    <xf numFmtId="0" fontId="8" fillId="0" borderId="1" xfId="0" applyFont="1" applyBorder="1"/>
    <xf numFmtId="0" fontId="8" fillId="0" borderId="1" xfId="0" applyFont="1" applyBorder="1" applyAlignment="1">
      <alignment horizontal="center"/>
    </xf>
    <xf numFmtId="0" fontId="8" fillId="0" borderId="0" xfId="0" applyFont="1"/>
    <xf numFmtId="164" fontId="7" fillId="2" borderId="0" xfId="0" applyNumberFormat="1" applyFont="1" applyFill="1" applyBorder="1" applyAlignment="1">
      <alignment horizontal="left" vertical="top"/>
    </xf>
    <xf numFmtId="0" fontId="7" fillId="2" borderId="0" xfId="0" applyFont="1" applyFill="1" applyBorder="1"/>
    <xf numFmtId="0" fontId="7" fillId="2" borderId="0" xfId="0" applyFont="1" applyFill="1" applyBorder="1" applyAlignment="1">
      <alignment horizontal="center"/>
    </xf>
    <xf numFmtId="0" fontId="7" fillId="2" borderId="0" xfId="0" applyFont="1" applyFill="1" applyBorder="1" applyAlignment="1">
      <alignment horizontal="center" vertical="top"/>
    </xf>
    <xf numFmtId="0" fontId="6" fillId="0" borderId="1" xfId="0" applyFont="1" applyBorder="1" applyAlignment="1">
      <alignment horizontal="center" vertical="top" wrapText="1"/>
    </xf>
    <xf numFmtId="0" fontId="6" fillId="3" borderId="1" xfId="0" applyFont="1" applyFill="1" applyBorder="1" applyAlignment="1">
      <alignment horizontal="center" vertical="top" wrapText="1"/>
    </xf>
    <xf numFmtId="0" fontId="0" fillId="0" borderId="0" xfId="0" applyAlignment="1">
      <alignment horizontal="center" vertical="top"/>
    </xf>
    <xf numFmtId="0" fontId="0" fillId="0" borderId="1" xfId="0" applyFont="1" applyBorder="1" applyAlignment="1">
      <alignment wrapText="1"/>
    </xf>
    <xf numFmtId="0" fontId="0" fillId="0" borderId="1" xfId="0" applyFont="1" applyBorder="1" applyAlignment="1">
      <alignment horizontal="center"/>
    </xf>
    <xf numFmtId="0" fontId="10" fillId="0" borderId="1" xfId="0" applyFont="1" applyBorder="1" applyAlignment="1">
      <alignment wrapText="1"/>
    </xf>
    <xf numFmtId="0" fontId="11" fillId="0" borderId="1" xfId="0" applyFont="1" applyBorder="1"/>
    <xf numFmtId="164" fontId="12" fillId="0" borderId="1" xfId="0" applyNumberFormat="1" applyFont="1" applyBorder="1" applyAlignment="1">
      <alignment horizontal="left" vertical="top" wrapText="1"/>
    </xf>
    <xf numFmtId="0" fontId="12" fillId="0" borderId="1" xfId="0" applyFont="1" applyBorder="1" applyAlignment="1">
      <alignment wrapText="1"/>
    </xf>
    <xf numFmtId="0" fontId="13" fillId="0" borderId="1" xfId="0" applyFont="1" applyBorder="1"/>
    <xf numFmtId="0" fontId="14" fillId="0" borderId="1" xfId="0" applyFont="1" applyBorder="1" applyAlignment="1">
      <alignment wrapText="1"/>
    </xf>
    <xf numFmtId="0" fontId="12" fillId="0" borderId="1" xfId="0" applyFont="1" applyBorder="1" applyAlignment="1">
      <alignment horizont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3" fillId="0" borderId="0" xfId="0" applyFont="1"/>
    <xf numFmtId="0" fontId="0" fillId="0" borderId="1" xfId="0" applyFont="1" applyFill="1" applyBorder="1"/>
    <xf numFmtId="0" fontId="5" fillId="0" borderId="1" xfId="0" applyFont="1" applyFill="1" applyBorder="1"/>
    <xf numFmtId="0" fontId="11" fillId="0" borderId="1" xfId="0" applyFont="1" applyFill="1" applyBorder="1"/>
    <xf numFmtId="0" fontId="9" fillId="0" borderId="1" xfId="2" applyBorder="1"/>
    <xf numFmtId="0" fontId="6" fillId="0" borderId="0" xfId="0" applyFont="1"/>
    <xf numFmtId="0" fontId="15" fillId="0" borderId="0" xfId="0" applyFont="1"/>
    <xf numFmtId="0" fontId="9" fillId="0" borderId="1" xfId="2" applyFill="1" applyBorder="1"/>
    <xf numFmtId="164" fontId="16" fillId="0" borderId="1" xfId="0" applyNumberFormat="1" applyFont="1" applyBorder="1" applyAlignment="1">
      <alignment horizontal="left" vertical="top" wrapText="1"/>
    </xf>
    <xf numFmtId="0" fontId="6" fillId="0" borderId="0" xfId="0" applyFont="1" applyBorder="1" applyAlignment="1">
      <alignment wrapText="1"/>
    </xf>
  </cellXfs>
  <cellStyles count="3">
    <cellStyle name="Hyperlink" xfId="2" builtinId="8"/>
    <cellStyle name="Normal" xfId="0" builtinId="0"/>
    <cellStyle name="Normal 2" xfId="1" xr:uid="{2952813F-650C-43C4-99F3-C5DC4DEBB3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2813050</xdr:colOff>
      <xdr:row>1</xdr:row>
      <xdr:rowOff>69851</xdr:rowOff>
    </xdr:from>
    <xdr:to>
      <xdr:col>4</xdr:col>
      <xdr:colOff>7248525</xdr:colOff>
      <xdr:row>6</xdr:row>
      <xdr:rowOff>123826</xdr:rowOff>
    </xdr:to>
    <xdr:sp macro="" textlink="">
      <xdr:nvSpPr>
        <xdr:cNvPr id="2" name="TextBox 1">
          <a:extLst>
            <a:ext uri="{FF2B5EF4-FFF2-40B4-BE49-F238E27FC236}">
              <a16:creationId xmlns:a16="http://schemas.microsoft.com/office/drawing/2014/main" id="{AB61750D-6319-91D6-0C1A-F2AE9A66D828}"/>
            </a:ext>
          </a:extLst>
        </xdr:cNvPr>
        <xdr:cNvSpPr txBox="1"/>
      </xdr:nvSpPr>
      <xdr:spPr>
        <a:xfrm>
          <a:off x="10918825" y="269876"/>
          <a:ext cx="4435475" cy="10541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GPA data</a:t>
          </a:r>
          <a:r>
            <a:rPr lang="en-US" sz="1100" baseline="0">
              <a:solidFill>
                <a:schemeClr val="dk1"/>
              </a:solidFill>
              <a:effectLst/>
              <a:latin typeface="+mn-lt"/>
              <a:ea typeface="+mn-ea"/>
              <a:cs typeface="+mn-cs"/>
            </a:rPr>
            <a:t> provided represents the average, low, and high GPAs of candidates over the last four years who summered with that employer office their 2L summer. "#N/A" indicates that GPA data is either not available (no summer hires) or not provided to protect the privacy of students and recent grads who were the single summer associate for that employer office, in this time period.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dderprice.com/" TargetMode="External"/><Relationship Id="rId3" Type="http://schemas.openxmlformats.org/officeDocument/2006/relationships/hyperlink" Target="https://www.mcafeetaft.com/about-us/" TargetMode="External"/><Relationship Id="rId7" Type="http://schemas.openxmlformats.org/officeDocument/2006/relationships/hyperlink" Target="https://www.gtlaw.com/" TargetMode="External"/><Relationship Id="rId2" Type="http://schemas.openxmlformats.org/officeDocument/2006/relationships/hyperlink" Target="https://www.lowenstein.com/" TargetMode="External"/><Relationship Id="rId1" Type="http://schemas.openxmlformats.org/officeDocument/2006/relationships/hyperlink" Target="https://www.faegredrinker.com/" TargetMode="External"/><Relationship Id="rId6" Type="http://schemas.openxmlformats.org/officeDocument/2006/relationships/hyperlink" Target="https://www.hoganlovells.com/en/global-careers/careers-in-the-united-states" TargetMode="External"/><Relationship Id="rId5" Type="http://schemas.openxmlformats.org/officeDocument/2006/relationships/hyperlink" Target="https://www.fenwick.com/" TargetMode="External"/><Relationship Id="rId10" Type="http://schemas.openxmlformats.org/officeDocument/2006/relationships/printerSettings" Target="../printerSettings/printerSettings1.bin"/><Relationship Id="rId4" Type="http://schemas.openxmlformats.org/officeDocument/2006/relationships/hyperlink" Target="http://www.sb-kc.com/" TargetMode="External"/><Relationship Id="rId9" Type="http://schemas.openxmlformats.org/officeDocument/2006/relationships/hyperlink" Target="http://www.cadwalader.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0EEE4-7FA0-410B-AA80-101477A769B5}">
  <dimension ref="A1:P179"/>
  <sheetViews>
    <sheetView topLeftCell="A139" workbookViewId="0">
      <selection activeCell="C162" sqref="C162"/>
    </sheetView>
  </sheetViews>
  <sheetFormatPr defaultColWidth="17.140625" defaultRowHeight="15" x14ac:dyDescent="0.25"/>
  <cols>
    <col min="1" max="1" width="17.140625" style="8"/>
    <col min="2" max="2" width="62.42578125" bestFit="1" customWidth="1"/>
    <col min="3" max="3" width="42.28515625" customWidth="1"/>
    <col min="4" max="4" width="25.7109375" customWidth="1"/>
    <col min="5" max="5" width="17.140625" customWidth="1"/>
    <col min="6" max="6" width="24.7109375" customWidth="1"/>
    <col min="7" max="7" width="22" customWidth="1"/>
    <col min="9" max="9" width="26.28515625" customWidth="1"/>
    <col min="10" max="10" width="27.42578125" customWidth="1"/>
    <col min="11" max="11" width="31.5703125" style="6" customWidth="1"/>
    <col min="12" max="12" width="19.140625" style="6" customWidth="1"/>
    <col min="13" max="13" width="41" style="30" customWidth="1"/>
  </cols>
  <sheetData>
    <row r="1" spans="1:13" s="5" customFormat="1" ht="15" customHeight="1" x14ac:dyDescent="0.25">
      <c r="A1" s="24" t="s">
        <v>0</v>
      </c>
      <c r="B1" s="25" t="s">
        <v>1</v>
      </c>
      <c r="C1" s="25" t="s">
        <v>2</v>
      </c>
      <c r="D1" s="25" t="s">
        <v>3</v>
      </c>
      <c r="E1" s="25" t="s">
        <v>4</v>
      </c>
      <c r="F1" s="25" t="s">
        <v>5</v>
      </c>
      <c r="G1" s="25" t="s">
        <v>6</v>
      </c>
      <c r="H1" s="25" t="s">
        <v>7</v>
      </c>
      <c r="I1" s="25" t="s">
        <v>8</v>
      </c>
      <c r="J1" s="25" t="s">
        <v>9</v>
      </c>
      <c r="K1" s="26" t="s">
        <v>10</v>
      </c>
      <c r="L1" s="26" t="s">
        <v>11</v>
      </c>
      <c r="M1" s="27" t="s">
        <v>12</v>
      </c>
    </row>
    <row r="2" spans="1:13" s="7" customFormat="1" ht="15" customHeight="1" x14ac:dyDescent="0.25">
      <c r="A2" s="9">
        <v>44776</v>
      </c>
      <c r="B2" s="10" t="s">
        <v>13</v>
      </c>
      <c r="C2" s="10" t="s">
        <v>14</v>
      </c>
      <c r="D2" s="10" t="s">
        <v>15</v>
      </c>
      <c r="E2" s="10" t="s">
        <v>16</v>
      </c>
      <c r="F2" s="10" t="s">
        <v>17</v>
      </c>
      <c r="G2" s="14"/>
      <c r="H2" s="10" t="s">
        <v>18</v>
      </c>
      <c r="I2" s="10" t="s">
        <v>19</v>
      </c>
      <c r="J2" s="11" t="str">
        <f>HYPERLINK("https://www.aclutx.org/en/","https://www.aclutx.org/en/")</f>
        <v>https://www.aclutx.org/en/</v>
      </c>
      <c r="K2" s="12">
        <v>1</v>
      </c>
      <c r="L2" s="13">
        <v>13</v>
      </c>
      <c r="M2" s="28" t="s">
        <v>20</v>
      </c>
    </row>
    <row r="3" spans="1:13" s="7" customFormat="1" ht="15" customHeight="1" x14ac:dyDescent="0.25">
      <c r="A3" s="9">
        <v>44774</v>
      </c>
      <c r="B3" s="10" t="s">
        <v>21</v>
      </c>
      <c r="C3" s="10" t="s">
        <v>22</v>
      </c>
      <c r="D3" s="14"/>
      <c r="E3" s="14"/>
      <c r="F3" s="10" t="s">
        <v>23</v>
      </c>
      <c r="G3" s="14"/>
      <c r="H3" s="10" t="s">
        <v>18</v>
      </c>
      <c r="I3" s="10" t="s">
        <v>24</v>
      </c>
      <c r="J3" s="11" t="str">
        <f>HYPERLINK("https://www.akingump.com/en","https://www.akingump.com/en")</f>
        <v>https://www.akingump.com/en</v>
      </c>
      <c r="K3" s="12">
        <v>3</v>
      </c>
      <c r="L3" s="13">
        <v>84</v>
      </c>
      <c r="M3" s="28" t="s">
        <v>25</v>
      </c>
    </row>
    <row r="4" spans="1:13" s="7" customFormat="1" ht="15" customHeight="1" x14ac:dyDescent="0.25">
      <c r="A4" s="9">
        <v>44776</v>
      </c>
      <c r="B4" s="10" t="s">
        <v>26</v>
      </c>
      <c r="C4" s="10" t="s">
        <v>27</v>
      </c>
      <c r="D4" s="14"/>
      <c r="E4" s="14"/>
      <c r="F4" s="10" t="s">
        <v>28</v>
      </c>
      <c r="G4" s="14"/>
      <c r="H4" s="10" t="s">
        <v>18</v>
      </c>
      <c r="I4" s="10" t="s">
        <v>29</v>
      </c>
      <c r="J4" s="11" t="str">
        <f>HYPERLINK("http://www.allenmatkins.com","http://www.allenmatkins.com")</f>
        <v>http://www.allenmatkins.com</v>
      </c>
      <c r="K4" s="12">
        <v>1</v>
      </c>
      <c r="L4" s="13">
        <v>12</v>
      </c>
      <c r="M4" s="28" t="s">
        <v>20</v>
      </c>
    </row>
    <row r="5" spans="1:13" s="7" customFormat="1" ht="15" customHeight="1" x14ac:dyDescent="0.25">
      <c r="A5" s="9">
        <v>44776</v>
      </c>
      <c r="B5" s="10" t="s">
        <v>30</v>
      </c>
      <c r="C5" s="10" t="s">
        <v>31</v>
      </c>
      <c r="D5" s="10" t="s">
        <v>32</v>
      </c>
      <c r="E5" s="10" t="s">
        <v>33</v>
      </c>
      <c r="F5" s="10" t="s">
        <v>23</v>
      </c>
      <c r="G5" s="10" t="s">
        <v>34</v>
      </c>
      <c r="H5" s="10" t="s">
        <v>18</v>
      </c>
      <c r="I5" s="10" t="s">
        <v>24</v>
      </c>
      <c r="J5" s="11" t="str">
        <f>HYPERLINK("https://www.alston.com/en/","https://www.alston.com/en/")</f>
        <v>https://www.alston.com/en/</v>
      </c>
      <c r="K5" s="12">
        <v>11</v>
      </c>
      <c r="L5" s="13">
        <v>21</v>
      </c>
      <c r="M5" s="28" t="s">
        <v>25</v>
      </c>
    </row>
    <row r="6" spans="1:13" s="7" customFormat="1" ht="15" customHeight="1" x14ac:dyDescent="0.25">
      <c r="A6" s="9">
        <v>44774</v>
      </c>
      <c r="B6" s="10" t="s">
        <v>35</v>
      </c>
      <c r="C6" s="10" t="s">
        <v>14</v>
      </c>
      <c r="D6" s="10" t="s">
        <v>36</v>
      </c>
      <c r="E6" s="10" t="s">
        <v>37</v>
      </c>
      <c r="F6" s="10" t="s">
        <v>17</v>
      </c>
      <c r="G6" s="10" t="s">
        <v>38</v>
      </c>
      <c r="H6" s="10" t="s">
        <v>18</v>
      </c>
      <c r="I6" s="10" t="s">
        <v>24</v>
      </c>
      <c r="J6" s="11" t="str">
        <f>HYPERLINK("https://www.arnoldporter.com/en/","https://www.arnoldporter.com/en/")</f>
        <v>https://www.arnoldporter.com/en/</v>
      </c>
      <c r="K6" s="12">
        <v>1</v>
      </c>
      <c r="L6" s="13">
        <v>21</v>
      </c>
      <c r="M6" s="28" t="s">
        <v>25</v>
      </c>
    </row>
    <row r="7" spans="1:13" s="7" customFormat="1" ht="15" customHeight="1" x14ac:dyDescent="0.25">
      <c r="A7" s="9">
        <v>44776</v>
      </c>
      <c r="B7" s="10" t="s">
        <v>39</v>
      </c>
      <c r="C7" s="10" t="s">
        <v>14</v>
      </c>
      <c r="D7" s="10" t="s">
        <v>40</v>
      </c>
      <c r="E7" s="14"/>
      <c r="F7" s="10" t="s">
        <v>28</v>
      </c>
      <c r="G7" s="14"/>
      <c r="H7" s="10" t="s">
        <v>41</v>
      </c>
      <c r="I7" s="10" t="s">
        <v>42</v>
      </c>
      <c r="J7" s="11" t="str">
        <f>HYPERLINK("https://www.azalaw.com","https://www.azalaw.com")</f>
        <v>https://www.azalaw.com</v>
      </c>
      <c r="K7" s="12">
        <v>1</v>
      </c>
      <c r="L7" s="13">
        <v>17</v>
      </c>
      <c r="M7" s="28" t="s">
        <v>25</v>
      </c>
    </row>
    <row r="8" spans="1:13" s="7" customFormat="1" ht="15" customHeight="1" x14ac:dyDescent="0.25">
      <c r="A8" s="9">
        <v>44776</v>
      </c>
      <c r="B8" s="10" t="s">
        <v>43</v>
      </c>
      <c r="C8" s="10" t="s">
        <v>44</v>
      </c>
      <c r="D8" s="10" t="s">
        <v>45</v>
      </c>
      <c r="E8" s="10" t="s">
        <v>46</v>
      </c>
      <c r="F8" s="10" t="s">
        <v>17</v>
      </c>
      <c r="G8" s="14"/>
      <c r="H8" s="10" t="s">
        <v>18</v>
      </c>
      <c r="I8" s="10" t="s">
        <v>24</v>
      </c>
      <c r="J8" s="11" t="str">
        <f>HYPERLINK("http://www.bakerlaw.com","http://www.bakerlaw.com")</f>
        <v>http://www.bakerlaw.com</v>
      </c>
      <c r="K8" s="12">
        <v>17</v>
      </c>
      <c r="L8" s="13">
        <v>21</v>
      </c>
      <c r="M8" s="28" t="s">
        <v>20</v>
      </c>
    </row>
    <row r="9" spans="1:13" s="7" customFormat="1" ht="15" customHeight="1" x14ac:dyDescent="0.25">
      <c r="A9" s="9">
        <v>44777</v>
      </c>
      <c r="B9" s="10" t="s">
        <v>47</v>
      </c>
      <c r="C9" s="10" t="s">
        <v>48</v>
      </c>
      <c r="D9" s="14"/>
      <c r="E9" s="14"/>
      <c r="F9" s="10" t="s">
        <v>17</v>
      </c>
      <c r="G9" s="14"/>
      <c r="H9" s="10" t="s">
        <v>18</v>
      </c>
      <c r="I9" s="10" t="s">
        <v>24</v>
      </c>
      <c r="J9" s="11" t="str">
        <f>HYPERLINK("http://bakermckenzie.com","http://bakermckenzie.com")</f>
        <v>http://bakermckenzie.com</v>
      </c>
      <c r="K9" s="12">
        <v>2</v>
      </c>
      <c r="L9" s="13">
        <v>14</v>
      </c>
      <c r="M9" s="28" t="s">
        <v>25</v>
      </c>
    </row>
    <row r="10" spans="1:13" s="7" customFormat="1" ht="15" customHeight="1" x14ac:dyDescent="0.25">
      <c r="A10" s="9">
        <v>44777</v>
      </c>
      <c r="B10" s="10" t="s">
        <v>47</v>
      </c>
      <c r="C10" s="10" t="s">
        <v>49</v>
      </c>
      <c r="D10" s="14"/>
      <c r="E10" s="14"/>
      <c r="F10" s="10" t="s">
        <v>17</v>
      </c>
      <c r="G10" s="14"/>
      <c r="H10" s="10" t="s">
        <v>18</v>
      </c>
      <c r="I10" s="10" t="s">
        <v>24</v>
      </c>
      <c r="J10" s="11" t="str">
        <f>HYPERLINK("https://www.bakermckenzie.com/en","https://www.bakermckenzie.com/en")</f>
        <v>https://www.bakermckenzie.com/en</v>
      </c>
      <c r="K10" s="12">
        <v>4</v>
      </c>
      <c r="L10" s="13">
        <v>14</v>
      </c>
      <c r="M10" s="28" t="s">
        <v>25</v>
      </c>
    </row>
    <row r="11" spans="1:13" s="7" customFormat="1" ht="15" customHeight="1" x14ac:dyDescent="0.25">
      <c r="A11" s="9">
        <v>44774</v>
      </c>
      <c r="B11" s="10" t="s">
        <v>50</v>
      </c>
      <c r="C11" s="10" t="s">
        <v>51</v>
      </c>
      <c r="D11" s="10" t="s">
        <v>52</v>
      </c>
      <c r="E11" s="14"/>
      <c r="F11" s="10" t="s">
        <v>23</v>
      </c>
      <c r="G11" s="10" t="s">
        <v>53</v>
      </c>
      <c r="H11" s="10" t="s">
        <v>18</v>
      </c>
      <c r="I11" s="10" t="s">
        <v>24</v>
      </c>
      <c r="J11" s="11" t="str">
        <f>HYPERLINK("https://www.bakerbotts.com/","https://www.bakerbotts.com/")</f>
        <v>https://www.bakerbotts.com/</v>
      </c>
      <c r="K11" s="12">
        <v>6</v>
      </c>
      <c r="L11" s="13">
        <v>84</v>
      </c>
      <c r="M11" s="28" t="s">
        <v>25</v>
      </c>
    </row>
    <row r="12" spans="1:13" s="7" customFormat="1" ht="15" customHeight="1" x14ac:dyDescent="0.25">
      <c r="A12" s="16" t="s">
        <v>54</v>
      </c>
      <c r="B12" s="10" t="s">
        <v>55</v>
      </c>
      <c r="C12" s="10" t="s">
        <v>56</v>
      </c>
      <c r="D12" s="14"/>
      <c r="E12" s="10" t="s">
        <v>57</v>
      </c>
      <c r="F12" s="10" t="s">
        <v>23</v>
      </c>
      <c r="G12" s="14"/>
      <c r="H12" s="10" t="s">
        <v>18</v>
      </c>
      <c r="I12" s="10" t="s">
        <v>24</v>
      </c>
      <c r="J12" s="11" t="str">
        <f>HYPERLINK("http://www.bakerdonelson.com","http://www.bakerdonelson.com")</f>
        <v>http://www.bakerdonelson.com</v>
      </c>
      <c r="K12" s="12">
        <v>12</v>
      </c>
      <c r="L12" s="17"/>
      <c r="M12" s="29"/>
    </row>
    <row r="13" spans="1:13" s="7" customFormat="1" ht="15" customHeight="1" x14ac:dyDescent="0.25">
      <c r="A13" s="16" t="s">
        <v>54</v>
      </c>
      <c r="B13" s="10" t="s">
        <v>58</v>
      </c>
      <c r="C13" s="10" t="s">
        <v>59</v>
      </c>
      <c r="D13" s="15" t="s">
        <v>60</v>
      </c>
      <c r="E13" s="10" t="s">
        <v>61</v>
      </c>
      <c r="F13" s="10" t="s">
        <v>23</v>
      </c>
      <c r="G13" s="15" t="s">
        <v>62</v>
      </c>
      <c r="H13" s="10" t="s">
        <v>18</v>
      </c>
      <c r="I13" s="10" t="s">
        <v>63</v>
      </c>
      <c r="J13" s="11" t="s">
        <v>64</v>
      </c>
      <c r="K13" s="12">
        <v>1</v>
      </c>
      <c r="L13" s="17"/>
      <c r="M13" s="29"/>
    </row>
    <row r="14" spans="1:13" s="7" customFormat="1" ht="15" customHeight="1" x14ac:dyDescent="0.25">
      <c r="A14" s="9">
        <v>44774</v>
      </c>
      <c r="B14" s="10" t="s">
        <v>65</v>
      </c>
      <c r="C14" s="10" t="s">
        <v>14</v>
      </c>
      <c r="D14" s="10" t="s">
        <v>66</v>
      </c>
      <c r="E14" s="10" t="s">
        <v>67</v>
      </c>
      <c r="F14" s="10" t="s">
        <v>23</v>
      </c>
      <c r="G14" s="14"/>
      <c r="H14" s="10" t="s">
        <v>18</v>
      </c>
      <c r="I14" s="10" t="s">
        <v>63</v>
      </c>
      <c r="J14" s="11" t="str">
        <f>HYPERLINK("http://www.beckredden.com","http://www.beckredden.com")</f>
        <v>http://www.beckredden.com</v>
      </c>
      <c r="K14" s="12">
        <v>1</v>
      </c>
      <c r="L14" s="13">
        <v>21</v>
      </c>
      <c r="M14" s="28" t="s">
        <v>25</v>
      </c>
    </row>
    <row r="15" spans="1:13" s="7" customFormat="1" ht="15" customHeight="1" x14ac:dyDescent="0.25">
      <c r="A15" s="9">
        <v>44778</v>
      </c>
      <c r="B15" s="10" t="s">
        <v>68</v>
      </c>
      <c r="C15" s="10" t="s">
        <v>69</v>
      </c>
      <c r="D15" s="14"/>
      <c r="E15" s="10" t="s">
        <v>70</v>
      </c>
      <c r="F15" s="10" t="s">
        <v>71</v>
      </c>
      <c r="G15" s="14"/>
      <c r="H15" s="10" t="s">
        <v>72</v>
      </c>
      <c r="I15" s="10" t="s">
        <v>42</v>
      </c>
      <c r="J15" s="11" t="str">
        <f>HYPERLINK("https://www.bellnunnally.com/","https://www.bellnunnally.com/")</f>
        <v>https://www.bellnunnally.com/</v>
      </c>
      <c r="K15" s="12">
        <v>1</v>
      </c>
      <c r="L15" s="13">
        <v>21</v>
      </c>
      <c r="M15" s="28" t="s">
        <v>25</v>
      </c>
    </row>
    <row r="16" spans="1:13" s="7" customFormat="1" ht="15" customHeight="1" x14ac:dyDescent="0.25">
      <c r="A16" s="16" t="s">
        <v>54</v>
      </c>
      <c r="B16" s="10" t="s">
        <v>73</v>
      </c>
      <c r="C16" s="10" t="s">
        <v>74</v>
      </c>
      <c r="D16" s="10" t="s">
        <v>75</v>
      </c>
      <c r="E16" s="10" t="s">
        <v>76</v>
      </c>
      <c r="F16" s="10" t="s">
        <v>23</v>
      </c>
      <c r="G16" s="14"/>
      <c r="H16" s="10" t="s">
        <v>41</v>
      </c>
      <c r="I16" s="10" t="s">
        <v>19</v>
      </c>
      <c r="J16" s="11" t="str">
        <f>HYPERLINK("http://www.bbglaw.com","http://www.bbglaw.com")</f>
        <v>http://www.bbglaw.com</v>
      </c>
      <c r="K16" s="12">
        <v>1</v>
      </c>
      <c r="L16" s="17"/>
      <c r="M16" s="29"/>
    </row>
    <row r="17" spans="1:13" s="7" customFormat="1" ht="15" customHeight="1" x14ac:dyDescent="0.25">
      <c r="A17" s="9">
        <v>44776</v>
      </c>
      <c r="B17" s="10" t="s">
        <v>77</v>
      </c>
      <c r="C17" s="10" t="s">
        <v>78</v>
      </c>
      <c r="D17" s="10" t="s">
        <v>79</v>
      </c>
      <c r="E17" s="10" t="s">
        <v>80</v>
      </c>
      <c r="F17" s="10" t="s">
        <v>17</v>
      </c>
      <c r="G17" s="14"/>
      <c r="H17" s="10" t="s">
        <v>18</v>
      </c>
      <c r="I17" s="10" t="s">
        <v>29</v>
      </c>
      <c r="J17" s="11" t="str">
        <f>HYPERLINK("https://www.bdlaw.com","https://www.bdlaw.com")</f>
        <v>https://www.bdlaw.com</v>
      </c>
      <c r="K17" s="12">
        <v>7</v>
      </c>
      <c r="L17" s="13">
        <v>9</v>
      </c>
      <c r="M17" s="28" t="s">
        <v>25</v>
      </c>
    </row>
    <row r="18" spans="1:13" s="7" customFormat="1" ht="15" customHeight="1" x14ac:dyDescent="0.25">
      <c r="A18" s="9">
        <v>44774</v>
      </c>
      <c r="B18" s="10" t="s">
        <v>81</v>
      </c>
      <c r="C18" s="10" t="s">
        <v>48</v>
      </c>
      <c r="D18" s="14"/>
      <c r="E18" s="14"/>
      <c r="F18" s="10" t="s">
        <v>82</v>
      </c>
      <c r="G18" s="14"/>
      <c r="H18" s="10" t="s">
        <v>18</v>
      </c>
      <c r="I18" s="10" t="s">
        <v>83</v>
      </c>
      <c r="J18" s="11" t="str">
        <f>HYPERLINK("https://bracewell.com/","https://bracewell.com/")</f>
        <v>https://bracewell.com/</v>
      </c>
      <c r="K18" s="12">
        <v>2</v>
      </c>
      <c r="L18" s="13">
        <v>42</v>
      </c>
      <c r="M18" s="28" t="s">
        <v>20</v>
      </c>
    </row>
    <row r="19" spans="1:13" s="7" customFormat="1" ht="15" customHeight="1" x14ac:dyDescent="0.25">
      <c r="A19" s="9">
        <v>44777</v>
      </c>
      <c r="B19" s="10" t="s">
        <v>84</v>
      </c>
      <c r="C19" s="10" t="s">
        <v>85</v>
      </c>
      <c r="D19" s="14"/>
      <c r="E19" s="10" t="s">
        <v>86</v>
      </c>
      <c r="F19" s="10" t="s">
        <v>23</v>
      </c>
      <c r="G19" s="14"/>
      <c r="H19" s="10" t="s">
        <v>18</v>
      </c>
      <c r="I19" s="10" t="s">
        <v>83</v>
      </c>
      <c r="J19" s="11" t="str">
        <f>HYPERLINK("https://www.bradley.com/","https://www.bradley.com/")</f>
        <v>https://www.bradley.com/</v>
      </c>
      <c r="K19" s="12">
        <v>9</v>
      </c>
      <c r="L19" s="13">
        <v>21</v>
      </c>
      <c r="M19" s="28" t="s">
        <v>25</v>
      </c>
    </row>
    <row r="20" spans="1:13" s="7" customFormat="1" ht="15" customHeight="1" x14ac:dyDescent="0.25">
      <c r="A20" s="9">
        <v>44775</v>
      </c>
      <c r="B20" s="10" t="s">
        <v>87</v>
      </c>
      <c r="C20" s="10" t="s">
        <v>88</v>
      </c>
      <c r="D20" s="14"/>
      <c r="E20" s="10" t="s">
        <v>89</v>
      </c>
      <c r="F20" s="10" t="s">
        <v>23</v>
      </c>
      <c r="G20" s="14"/>
      <c r="H20" s="10" t="s">
        <v>18</v>
      </c>
      <c r="I20" s="10" t="s">
        <v>19</v>
      </c>
      <c r="J20" s="11" t="str">
        <f>HYPERLINK("http://www.burnscharest.com/","http://www.burnscharest.com/")</f>
        <v>http://www.burnscharest.com/</v>
      </c>
      <c r="K20" s="12">
        <v>2</v>
      </c>
      <c r="L20" s="13">
        <v>21</v>
      </c>
      <c r="M20" s="28" t="s">
        <v>20</v>
      </c>
    </row>
    <row r="21" spans="1:13" s="7" customFormat="1" ht="15" customHeight="1" x14ac:dyDescent="0.25">
      <c r="A21" s="9">
        <v>44778</v>
      </c>
      <c r="B21" s="10" t="s">
        <v>90</v>
      </c>
      <c r="C21" s="10" t="s">
        <v>91</v>
      </c>
      <c r="D21" s="31" t="s">
        <v>92</v>
      </c>
      <c r="E21" s="10" t="s">
        <v>93</v>
      </c>
      <c r="F21" s="10" t="s">
        <v>94</v>
      </c>
      <c r="G21" s="14"/>
      <c r="H21" s="10" t="s">
        <v>18</v>
      </c>
      <c r="I21" s="10" t="s">
        <v>83</v>
      </c>
      <c r="J21" s="46" t="s">
        <v>95</v>
      </c>
      <c r="K21" s="12">
        <v>1</v>
      </c>
      <c r="L21" s="13">
        <v>9</v>
      </c>
      <c r="M21" s="28"/>
    </row>
    <row r="22" spans="1:13" s="7" customFormat="1" ht="15" customHeight="1" x14ac:dyDescent="0.25">
      <c r="A22" s="9">
        <v>44778</v>
      </c>
      <c r="B22" s="10" t="s">
        <v>96</v>
      </c>
      <c r="C22" s="10" t="s">
        <v>69</v>
      </c>
      <c r="D22" s="15" t="s">
        <v>97</v>
      </c>
      <c r="E22" s="10" t="s">
        <v>98</v>
      </c>
      <c r="F22" s="10" t="s">
        <v>17</v>
      </c>
      <c r="G22" s="14"/>
      <c r="H22" s="10" t="s">
        <v>99</v>
      </c>
      <c r="I22" s="10" t="s">
        <v>42</v>
      </c>
      <c r="J22" s="11" t="s">
        <v>100</v>
      </c>
      <c r="K22" s="12">
        <v>1</v>
      </c>
      <c r="L22" s="13">
        <v>1</v>
      </c>
      <c r="M22" s="28" t="s">
        <v>25</v>
      </c>
    </row>
    <row r="23" spans="1:13" s="7" customFormat="1" ht="15" customHeight="1" x14ac:dyDescent="0.25">
      <c r="A23" s="9">
        <v>44777</v>
      </c>
      <c r="B23" s="10" t="s">
        <v>101</v>
      </c>
      <c r="C23" s="10" t="s">
        <v>102</v>
      </c>
      <c r="D23" s="10" t="s">
        <v>103</v>
      </c>
      <c r="E23" s="14"/>
      <c r="F23" s="10" t="s">
        <v>17</v>
      </c>
      <c r="G23" s="14"/>
      <c r="H23" s="10" t="s">
        <v>18</v>
      </c>
      <c r="I23" s="10" t="s">
        <v>29</v>
      </c>
      <c r="J23" s="11" t="str">
        <f>HYPERLINK("http://www.chamberlainlaw.com","http://www.chamberlainlaw.com")</f>
        <v>http://www.chamberlainlaw.com</v>
      </c>
      <c r="K23" s="12">
        <v>2</v>
      </c>
      <c r="L23" s="13">
        <v>21</v>
      </c>
      <c r="M23" s="28" t="s">
        <v>20</v>
      </c>
    </row>
    <row r="24" spans="1:13" s="7" customFormat="1" ht="15" customHeight="1" x14ac:dyDescent="0.25">
      <c r="A24" s="9">
        <v>44777</v>
      </c>
      <c r="B24" s="10" t="s">
        <v>104</v>
      </c>
      <c r="C24" s="10" t="s">
        <v>105</v>
      </c>
      <c r="D24" s="10" t="s">
        <v>106</v>
      </c>
      <c r="E24" s="15" t="s">
        <v>107</v>
      </c>
      <c r="F24" s="10" t="s">
        <v>17</v>
      </c>
      <c r="G24" s="10" t="s">
        <v>108</v>
      </c>
      <c r="H24" s="10" t="s">
        <v>18</v>
      </c>
      <c r="I24" s="10" t="s">
        <v>24</v>
      </c>
      <c r="J24" s="11" t="str">
        <f>HYPERLINK("http://www.clarkhill.com","http://www.clarkhill.com")</f>
        <v>http://www.clarkhill.com</v>
      </c>
      <c r="K24" s="12">
        <v>4</v>
      </c>
      <c r="L24" s="13">
        <v>21</v>
      </c>
      <c r="M24" s="28" t="s">
        <v>25</v>
      </c>
    </row>
    <row r="25" spans="1:13" s="7" customFormat="1" ht="15" customHeight="1" x14ac:dyDescent="0.25">
      <c r="A25" s="9">
        <v>44777</v>
      </c>
      <c r="B25" s="10" t="s">
        <v>109</v>
      </c>
      <c r="C25" s="10" t="s">
        <v>14</v>
      </c>
      <c r="D25" s="10" t="s">
        <v>110</v>
      </c>
      <c r="E25" s="10" t="s">
        <v>111</v>
      </c>
      <c r="F25" s="10" t="s">
        <v>23</v>
      </c>
      <c r="G25" s="14"/>
      <c r="H25" s="10" t="s">
        <v>18</v>
      </c>
      <c r="I25" s="10" t="s">
        <v>42</v>
      </c>
      <c r="J25" s="11" t="str">
        <f>HYPERLINK("http://www.cokinoslaw.com/","http://www.cokinoslaw.com/")</f>
        <v>http://www.cokinoslaw.com/</v>
      </c>
      <c r="K25" s="12">
        <v>1</v>
      </c>
      <c r="L25" s="13">
        <v>14</v>
      </c>
      <c r="M25" s="28" t="s">
        <v>25</v>
      </c>
    </row>
    <row r="26" spans="1:13" s="7" customFormat="1" ht="15" customHeight="1" x14ac:dyDescent="0.25">
      <c r="A26" s="9">
        <v>44776</v>
      </c>
      <c r="B26" s="10" t="s">
        <v>112</v>
      </c>
      <c r="C26" s="10" t="s">
        <v>113</v>
      </c>
      <c r="D26" s="14"/>
      <c r="E26" s="10" t="s">
        <v>114</v>
      </c>
      <c r="F26" s="10" t="s">
        <v>23</v>
      </c>
      <c r="G26" s="10" t="s">
        <v>115</v>
      </c>
      <c r="H26" s="10" t="s">
        <v>18</v>
      </c>
      <c r="I26" s="10" t="s">
        <v>24</v>
      </c>
      <c r="J26" s="11" t="str">
        <f>HYPERLINK("https://www.cooley.com/","https://www.cooley.com/")</f>
        <v>https://www.cooley.com/</v>
      </c>
      <c r="K26" s="12">
        <v>9</v>
      </c>
      <c r="L26" s="13">
        <v>21</v>
      </c>
      <c r="M26" s="28" t="s">
        <v>25</v>
      </c>
    </row>
    <row r="27" spans="1:13" s="7" customFormat="1" ht="15" customHeight="1" x14ac:dyDescent="0.25">
      <c r="A27" s="9">
        <v>44778</v>
      </c>
      <c r="B27" s="10" t="s">
        <v>116</v>
      </c>
      <c r="C27" s="10" t="s">
        <v>117</v>
      </c>
      <c r="D27" s="10" t="s">
        <v>118</v>
      </c>
      <c r="E27" s="14"/>
      <c r="F27" s="10" t="s">
        <v>23</v>
      </c>
      <c r="G27" s="14"/>
      <c r="H27" s="10" t="s">
        <v>99</v>
      </c>
      <c r="I27" s="10" t="s">
        <v>63</v>
      </c>
      <c r="J27" s="11" t="str">
        <f>HYPERLINK("http://www.cottonbledsoe.com","http://www.cottonbledsoe.com")</f>
        <v>http://www.cottonbledsoe.com</v>
      </c>
      <c r="K27" s="12">
        <v>1</v>
      </c>
      <c r="L27" s="13">
        <v>6</v>
      </c>
      <c r="M27" s="28" t="s">
        <v>25</v>
      </c>
    </row>
    <row r="28" spans="1:13" s="7" customFormat="1" ht="15" customHeight="1" x14ac:dyDescent="0.25">
      <c r="A28" s="16" t="s">
        <v>54</v>
      </c>
      <c r="B28" s="10" t="s">
        <v>119</v>
      </c>
      <c r="C28" s="10" t="s">
        <v>120</v>
      </c>
      <c r="D28" s="14"/>
      <c r="E28" s="14"/>
      <c r="F28" s="10" t="s">
        <v>121</v>
      </c>
      <c r="G28" s="10" t="s">
        <v>122</v>
      </c>
      <c r="H28" s="10" t="s">
        <v>18</v>
      </c>
      <c r="I28" s="10" t="s">
        <v>24</v>
      </c>
      <c r="J28" s="11" t="str">
        <f>HYPERLINK("https://www.cov.com","https://www.cov.com")</f>
        <v>https://www.cov.com</v>
      </c>
      <c r="K28" s="12">
        <v>1</v>
      </c>
      <c r="L28" s="17"/>
      <c r="M28" s="29"/>
    </row>
    <row r="29" spans="1:13" s="7" customFormat="1" ht="15" customHeight="1" x14ac:dyDescent="0.25">
      <c r="A29" s="16" t="s">
        <v>54</v>
      </c>
      <c r="B29" s="10" t="s">
        <v>123</v>
      </c>
      <c r="C29" s="10" t="s">
        <v>14</v>
      </c>
      <c r="D29" s="10" t="s">
        <v>124</v>
      </c>
      <c r="E29" s="10" t="s">
        <v>125</v>
      </c>
      <c r="F29" s="10" t="s">
        <v>23</v>
      </c>
      <c r="G29" s="14"/>
      <c r="H29" s="10" t="s">
        <v>18</v>
      </c>
      <c r="I29" s="10" t="s">
        <v>19</v>
      </c>
      <c r="J29" s="11" t="str">
        <f>HYPERLINK("http://www.cjmhlaw.com","http://www.cjmhlaw.com")</f>
        <v>http://www.cjmhlaw.com</v>
      </c>
      <c r="K29" s="12">
        <v>1</v>
      </c>
      <c r="L29" s="17"/>
      <c r="M29" s="29"/>
    </row>
    <row r="30" spans="1:13" s="7" customFormat="1" ht="15" customHeight="1" x14ac:dyDescent="0.25">
      <c r="A30" s="16" t="s">
        <v>54</v>
      </c>
      <c r="B30" s="10" t="s">
        <v>126</v>
      </c>
      <c r="C30" s="10" t="s">
        <v>127</v>
      </c>
      <c r="D30" s="14"/>
      <c r="E30" s="14"/>
      <c r="F30" s="10" t="s">
        <v>23</v>
      </c>
      <c r="G30" s="14"/>
      <c r="H30" s="10" t="s">
        <v>18</v>
      </c>
      <c r="I30" s="10" t="s">
        <v>19</v>
      </c>
      <c r="J30" s="11" t="str">
        <f>HYPERLINK("http://www.dtrglaw.com","http://www.dtrglaw.com")</f>
        <v>http://www.dtrglaw.com</v>
      </c>
      <c r="K30" s="12">
        <v>1</v>
      </c>
      <c r="L30" s="17"/>
      <c r="M30" s="29"/>
    </row>
    <row r="31" spans="1:13" s="7" customFormat="1" ht="15" customHeight="1" x14ac:dyDescent="0.25">
      <c r="A31" s="9">
        <v>44777</v>
      </c>
      <c r="B31" s="10" t="s">
        <v>128</v>
      </c>
      <c r="C31" s="10" t="s">
        <v>117</v>
      </c>
      <c r="D31" s="14"/>
      <c r="E31" s="10" t="s">
        <v>129</v>
      </c>
      <c r="F31" s="10" t="s">
        <v>17</v>
      </c>
      <c r="G31" s="10" t="s">
        <v>130</v>
      </c>
      <c r="H31" s="10" t="s">
        <v>18</v>
      </c>
      <c r="I31" s="10" t="s">
        <v>19</v>
      </c>
      <c r="J31" s="11" t="str">
        <f>HYPERLINK("http://www.dgclaw.com","http://www.dgclaw.com")</f>
        <v>http://www.dgclaw.com</v>
      </c>
      <c r="K31" s="12">
        <v>1</v>
      </c>
      <c r="L31" s="13">
        <v>14</v>
      </c>
      <c r="M31" s="28" t="s">
        <v>25</v>
      </c>
    </row>
    <row r="32" spans="1:13" s="7" customFormat="1" ht="15" customHeight="1" x14ac:dyDescent="0.25">
      <c r="A32" s="9">
        <v>44775</v>
      </c>
      <c r="B32" s="10" t="s">
        <v>131</v>
      </c>
      <c r="C32" s="10" t="s">
        <v>132</v>
      </c>
      <c r="D32" s="10" t="s">
        <v>133</v>
      </c>
      <c r="E32" s="10" t="s">
        <v>134</v>
      </c>
      <c r="F32" s="10" t="s">
        <v>23</v>
      </c>
      <c r="G32" s="10" t="s">
        <v>135</v>
      </c>
      <c r="H32" s="10" t="s">
        <v>18</v>
      </c>
      <c r="I32" s="10" t="s">
        <v>83</v>
      </c>
      <c r="J32" s="11" t="str">
        <f>HYPERLINK("http://www.dickinsonwright.com","http://www.dickinsonwright.com")</f>
        <v>http://www.dickinsonwright.com</v>
      </c>
      <c r="K32" s="12">
        <v>1</v>
      </c>
      <c r="L32" s="13">
        <v>21</v>
      </c>
      <c r="M32" s="28" t="s">
        <v>20</v>
      </c>
    </row>
    <row r="33" spans="1:16" s="7" customFormat="1" ht="15" customHeight="1" x14ac:dyDescent="0.25">
      <c r="A33" s="9">
        <v>44775</v>
      </c>
      <c r="B33" s="10" t="s">
        <v>136</v>
      </c>
      <c r="C33" s="10" t="s">
        <v>137</v>
      </c>
      <c r="D33" s="14"/>
      <c r="E33" s="14"/>
      <c r="F33" s="10" t="s">
        <v>23</v>
      </c>
      <c r="G33" s="14"/>
      <c r="H33" s="10" t="s">
        <v>18</v>
      </c>
      <c r="I33" s="10" t="s">
        <v>24</v>
      </c>
      <c r="J33" s="11" t="str">
        <f>HYPERLINK("http://www.dlapiper.com","http://www.dlapiper.com")</f>
        <v>http://www.dlapiper.com</v>
      </c>
      <c r="K33" s="12">
        <v>3</v>
      </c>
      <c r="L33" s="13">
        <v>42</v>
      </c>
      <c r="M33" s="28" t="s">
        <v>25</v>
      </c>
    </row>
    <row r="34" spans="1:16" s="7" customFormat="1" ht="15" customHeight="1" x14ac:dyDescent="0.25">
      <c r="A34" s="9">
        <v>44777</v>
      </c>
      <c r="B34" s="10" t="s">
        <v>138</v>
      </c>
      <c r="C34" s="10" t="s">
        <v>139</v>
      </c>
      <c r="D34" s="14"/>
      <c r="E34" s="14"/>
      <c r="F34" s="10" t="s">
        <v>17</v>
      </c>
      <c r="G34" s="14" t="s">
        <v>140</v>
      </c>
      <c r="H34" s="10" t="s">
        <v>18</v>
      </c>
      <c r="I34" s="10" t="s">
        <v>83</v>
      </c>
      <c r="J34" s="11" t="str">
        <f>HYPERLINK("http://www.dykema.com","http://www.dykema.com")</f>
        <v>http://www.dykema.com</v>
      </c>
      <c r="K34" s="12">
        <v>2</v>
      </c>
      <c r="L34" s="13">
        <v>21</v>
      </c>
      <c r="M34" s="28" t="s">
        <v>25</v>
      </c>
    </row>
    <row r="35" spans="1:16" s="7" customFormat="1" ht="15" customHeight="1" x14ac:dyDescent="0.25">
      <c r="A35" s="35">
        <v>44778</v>
      </c>
      <c r="B35" s="36" t="s">
        <v>141</v>
      </c>
      <c r="C35" s="36" t="s">
        <v>69</v>
      </c>
      <c r="D35" s="36" t="s">
        <v>142</v>
      </c>
      <c r="E35" s="36" t="s">
        <v>143</v>
      </c>
      <c r="F35" s="36" t="s">
        <v>17</v>
      </c>
      <c r="G35" s="37"/>
      <c r="H35" s="36" t="s">
        <v>18</v>
      </c>
      <c r="I35" s="38" t="s">
        <v>24</v>
      </c>
      <c r="J35" s="46" t="s">
        <v>144</v>
      </c>
      <c r="K35" s="39">
        <v>1</v>
      </c>
      <c r="L35" s="40">
        <v>21</v>
      </c>
      <c r="M35" s="41" t="s">
        <v>25</v>
      </c>
      <c r="N35" s="42"/>
      <c r="O35" s="42"/>
      <c r="P35" s="42"/>
    </row>
    <row r="36" spans="1:16" s="7" customFormat="1" ht="15" customHeight="1" x14ac:dyDescent="0.25">
      <c r="A36" s="9">
        <v>44778</v>
      </c>
      <c r="B36" s="10" t="s">
        <v>145</v>
      </c>
      <c r="C36" s="10" t="s">
        <v>120</v>
      </c>
      <c r="D36" s="10" t="s">
        <v>146</v>
      </c>
      <c r="E36" s="10" t="s">
        <v>147</v>
      </c>
      <c r="F36" s="10" t="s">
        <v>82</v>
      </c>
      <c r="G36" s="14"/>
      <c r="H36" s="10" t="s">
        <v>72</v>
      </c>
      <c r="I36" s="43"/>
      <c r="J36" s="44" t="str">
        <f>HYPERLINK("http://www.ftc.gov","http://www.ftc.gov")</f>
        <v>http://www.ftc.gov</v>
      </c>
      <c r="K36" s="12">
        <v>1</v>
      </c>
      <c r="L36" s="13">
        <v>21</v>
      </c>
      <c r="M36" s="28" t="s">
        <v>25</v>
      </c>
    </row>
    <row r="37" spans="1:16" s="7" customFormat="1" ht="15" customHeight="1" x14ac:dyDescent="0.25">
      <c r="A37" s="16" t="s">
        <v>54</v>
      </c>
      <c r="B37" s="10" t="s">
        <v>148</v>
      </c>
      <c r="C37" s="10" t="s">
        <v>149</v>
      </c>
      <c r="D37" s="10" t="s">
        <v>150</v>
      </c>
      <c r="E37" s="10" t="s">
        <v>151</v>
      </c>
      <c r="F37" s="10" t="s">
        <v>23</v>
      </c>
      <c r="G37" s="31" t="s">
        <v>152</v>
      </c>
      <c r="H37" s="10" t="s">
        <v>18</v>
      </c>
      <c r="I37" s="38" t="s">
        <v>24</v>
      </c>
      <c r="J37" s="49" t="s">
        <v>153</v>
      </c>
      <c r="K37" s="12">
        <v>3</v>
      </c>
      <c r="L37" s="17"/>
      <c r="M37" s="29"/>
    </row>
    <row r="38" spans="1:16" s="7" customFormat="1" ht="15" customHeight="1" x14ac:dyDescent="0.25">
      <c r="A38" s="9">
        <v>44774</v>
      </c>
      <c r="B38" s="10" t="s">
        <v>154</v>
      </c>
      <c r="C38" s="10" t="s">
        <v>155</v>
      </c>
      <c r="D38" s="10" t="s">
        <v>156</v>
      </c>
      <c r="E38" s="10" t="s">
        <v>157</v>
      </c>
      <c r="F38" s="10" t="s">
        <v>158</v>
      </c>
      <c r="G38" s="10" t="s">
        <v>159</v>
      </c>
      <c r="H38" s="10" t="s">
        <v>18</v>
      </c>
      <c r="I38" s="10" t="s">
        <v>83</v>
      </c>
      <c r="J38" s="11" t="str">
        <f>HYPERLINK("http://www.fr.com","http://www.fr.com")</f>
        <v>http://www.fr.com</v>
      </c>
      <c r="K38" s="12">
        <v>12</v>
      </c>
      <c r="L38" s="13">
        <v>21</v>
      </c>
      <c r="M38" s="28" t="s">
        <v>25</v>
      </c>
    </row>
    <row r="39" spans="1:16" s="7" customFormat="1" ht="15" customHeight="1" x14ac:dyDescent="0.25">
      <c r="A39" s="9">
        <v>44775</v>
      </c>
      <c r="B39" s="10" t="s">
        <v>160</v>
      </c>
      <c r="C39" s="10" t="s">
        <v>161</v>
      </c>
      <c r="D39" s="14"/>
      <c r="E39" s="10" t="s">
        <v>162</v>
      </c>
      <c r="F39" s="10" t="s">
        <v>158</v>
      </c>
      <c r="G39" s="14"/>
      <c r="H39" s="10" t="s">
        <v>18</v>
      </c>
      <c r="I39" s="10" t="s">
        <v>24</v>
      </c>
      <c r="J39" s="11" t="str">
        <f>HYPERLINK("https://www.foley.com/en/","https://www.foley.com/en/")</f>
        <v>https://www.foley.com/en/</v>
      </c>
      <c r="K39" s="12">
        <v>3</v>
      </c>
      <c r="L39" s="13">
        <v>42</v>
      </c>
      <c r="M39" s="28" t="s">
        <v>25</v>
      </c>
    </row>
    <row r="40" spans="1:16" s="7" customFormat="1" ht="15" customHeight="1" x14ac:dyDescent="0.25">
      <c r="A40" s="9">
        <v>44775</v>
      </c>
      <c r="B40" s="10" t="s">
        <v>160</v>
      </c>
      <c r="C40" s="10" t="s">
        <v>163</v>
      </c>
      <c r="D40" s="14"/>
      <c r="E40" s="10" t="s">
        <v>164</v>
      </c>
      <c r="F40" s="10" t="s">
        <v>158</v>
      </c>
      <c r="G40" s="10" t="s">
        <v>165</v>
      </c>
      <c r="H40" s="10" t="s">
        <v>18</v>
      </c>
      <c r="I40" s="10" t="s">
        <v>24</v>
      </c>
      <c r="J40" s="11" t="str">
        <f>HYPERLINK("https://www.foley.com/en/","https://www.foley.com/en/")</f>
        <v>https://www.foley.com/en/</v>
      </c>
      <c r="K40" s="12">
        <v>17</v>
      </c>
      <c r="L40" s="13">
        <v>21</v>
      </c>
      <c r="M40" s="28" t="s">
        <v>25</v>
      </c>
    </row>
    <row r="41" spans="1:16" s="7" customFormat="1" ht="15" customHeight="1" x14ac:dyDescent="0.25">
      <c r="A41" s="9">
        <v>44774</v>
      </c>
      <c r="B41" s="10" t="s">
        <v>166</v>
      </c>
      <c r="C41" s="10" t="s">
        <v>14</v>
      </c>
      <c r="D41" s="14"/>
      <c r="E41" s="10" t="s">
        <v>167</v>
      </c>
      <c r="F41" s="10" t="s">
        <v>71</v>
      </c>
      <c r="G41" s="14"/>
      <c r="H41" s="10" t="s">
        <v>18</v>
      </c>
      <c r="I41" s="10" t="s">
        <v>63</v>
      </c>
      <c r="J41" s="11" t="str">
        <f>HYPERLINK("http://www.gibbsbruns.com","http://www.gibbsbruns.com")</f>
        <v>http://www.gibbsbruns.com</v>
      </c>
      <c r="K41" s="12">
        <v>1</v>
      </c>
      <c r="L41" s="13">
        <v>21</v>
      </c>
      <c r="M41" s="28" t="s">
        <v>20</v>
      </c>
    </row>
    <row r="42" spans="1:16" s="7" customFormat="1" ht="15" customHeight="1" x14ac:dyDescent="0.25">
      <c r="A42" s="9">
        <v>44775</v>
      </c>
      <c r="B42" s="10" t="s">
        <v>168</v>
      </c>
      <c r="C42" s="10" t="s">
        <v>169</v>
      </c>
      <c r="D42" s="10" t="s">
        <v>170</v>
      </c>
      <c r="E42" s="10" t="s">
        <v>171</v>
      </c>
      <c r="F42" s="10" t="s">
        <v>71</v>
      </c>
      <c r="G42" s="14"/>
      <c r="H42" s="10" t="s">
        <v>18</v>
      </c>
      <c r="I42" s="10" t="s">
        <v>24</v>
      </c>
      <c r="J42" s="11" t="str">
        <f>HYPERLINK("http://www.gibsondunn.com","http://www.gibsondunn.com")</f>
        <v>http://www.gibsondunn.com</v>
      </c>
      <c r="K42" s="12">
        <v>2</v>
      </c>
      <c r="L42" s="13">
        <v>21</v>
      </c>
      <c r="M42" s="28" t="s">
        <v>25</v>
      </c>
    </row>
    <row r="43" spans="1:16" s="7" customFormat="1" ht="15" customHeight="1" x14ac:dyDescent="0.25">
      <c r="A43" s="9">
        <v>44775</v>
      </c>
      <c r="B43" s="10" t="s">
        <v>168</v>
      </c>
      <c r="C43" s="10" t="s">
        <v>69</v>
      </c>
      <c r="D43" s="10" t="s">
        <v>172</v>
      </c>
      <c r="E43" s="10" t="s">
        <v>173</v>
      </c>
      <c r="F43" s="10" t="s">
        <v>71</v>
      </c>
      <c r="G43" s="14"/>
      <c r="H43" s="10" t="s">
        <v>18</v>
      </c>
      <c r="I43" s="10" t="s">
        <v>24</v>
      </c>
      <c r="J43" s="11" t="str">
        <f>HYPERLINK("http://www.gibsondunn.com","http://www.gibsondunn.com")</f>
        <v>http://www.gibsondunn.com</v>
      </c>
      <c r="K43" s="12">
        <v>1</v>
      </c>
      <c r="L43" s="13">
        <v>21</v>
      </c>
      <c r="M43" s="28" t="s">
        <v>25</v>
      </c>
    </row>
    <row r="44" spans="1:16" s="7" customFormat="1" ht="15" customHeight="1" x14ac:dyDescent="0.25">
      <c r="A44" s="9">
        <v>44775</v>
      </c>
      <c r="B44" s="10" t="s">
        <v>168</v>
      </c>
      <c r="C44" s="10" t="s">
        <v>174</v>
      </c>
      <c r="D44" s="10" t="s">
        <v>172</v>
      </c>
      <c r="E44" s="10" t="s">
        <v>175</v>
      </c>
      <c r="F44" s="10" t="s">
        <v>71</v>
      </c>
      <c r="G44" s="14"/>
      <c r="H44" s="10" t="s">
        <v>18</v>
      </c>
      <c r="I44" s="10" t="s">
        <v>24</v>
      </c>
      <c r="J44" s="11" t="str">
        <f>HYPERLINK("http://www.gibsondunn.com","http://www.gibsondunn.com")</f>
        <v>http://www.gibsondunn.com</v>
      </c>
      <c r="K44" s="12">
        <v>5</v>
      </c>
      <c r="L44" s="13">
        <v>21</v>
      </c>
      <c r="M44" s="28" t="s">
        <v>25</v>
      </c>
    </row>
    <row r="45" spans="1:16" s="7" customFormat="1" ht="15" customHeight="1" x14ac:dyDescent="0.25">
      <c r="A45" s="9">
        <v>44775</v>
      </c>
      <c r="B45" s="10" t="s">
        <v>168</v>
      </c>
      <c r="C45" s="10" t="s">
        <v>14</v>
      </c>
      <c r="D45" s="10" t="s">
        <v>172</v>
      </c>
      <c r="E45" s="10" t="s">
        <v>176</v>
      </c>
      <c r="F45" s="10" t="s">
        <v>71</v>
      </c>
      <c r="G45" s="14"/>
      <c r="H45" s="10" t="s">
        <v>18</v>
      </c>
      <c r="I45" s="10" t="s">
        <v>24</v>
      </c>
      <c r="J45" s="11" t="str">
        <f>HYPERLINK("http://www.gibsondunn.com","http://www.gibsondunn.com")</f>
        <v>http://www.gibsondunn.com</v>
      </c>
      <c r="K45" s="12">
        <v>1</v>
      </c>
      <c r="L45" s="13">
        <v>21</v>
      </c>
      <c r="M45" s="28" t="s">
        <v>25</v>
      </c>
    </row>
    <row r="46" spans="1:16" s="7" customFormat="1" ht="15" customHeight="1" x14ac:dyDescent="0.25">
      <c r="A46" s="9">
        <v>44776</v>
      </c>
      <c r="B46" s="10" t="s">
        <v>177</v>
      </c>
      <c r="C46" s="10" t="s">
        <v>132</v>
      </c>
      <c r="D46" s="14"/>
      <c r="E46" s="10" t="s">
        <v>178</v>
      </c>
      <c r="F46" s="10" t="s">
        <v>17</v>
      </c>
      <c r="G46" s="14"/>
      <c r="H46" s="10" t="s">
        <v>18</v>
      </c>
      <c r="I46" s="10" t="s">
        <v>19</v>
      </c>
      <c r="J46" s="11" t="str">
        <f>HYPERLINK("https://www.gl-law.com","https://www.gl-law.com")</f>
        <v>https://www.gl-law.com</v>
      </c>
      <c r="K46" s="12">
        <v>1</v>
      </c>
      <c r="L46" s="13">
        <v>21</v>
      </c>
      <c r="M46" s="28" t="s">
        <v>20</v>
      </c>
    </row>
    <row r="47" spans="1:16" s="7" customFormat="1" ht="15" customHeight="1" x14ac:dyDescent="0.25">
      <c r="A47" s="16" t="s">
        <v>54</v>
      </c>
      <c r="B47" s="10" t="s">
        <v>179</v>
      </c>
      <c r="C47" s="10" t="s">
        <v>180</v>
      </c>
      <c r="D47" s="15" t="s">
        <v>181</v>
      </c>
      <c r="E47" s="10"/>
      <c r="F47" s="10" t="s">
        <v>23</v>
      </c>
      <c r="G47" s="14"/>
      <c r="H47" s="10" t="s">
        <v>18</v>
      </c>
      <c r="I47" s="10" t="s">
        <v>24</v>
      </c>
      <c r="J47" s="11" t="s">
        <v>182</v>
      </c>
      <c r="K47" s="12">
        <v>2</v>
      </c>
      <c r="L47" s="17"/>
      <c r="M47" s="29"/>
    </row>
    <row r="48" spans="1:16" s="7" customFormat="1" ht="15" customHeight="1" x14ac:dyDescent="0.25">
      <c r="A48" s="16" t="s">
        <v>54</v>
      </c>
      <c r="B48" s="10" t="s">
        <v>179</v>
      </c>
      <c r="C48" s="10" t="s">
        <v>183</v>
      </c>
      <c r="D48" s="15" t="s">
        <v>181</v>
      </c>
      <c r="E48" s="10"/>
      <c r="F48" s="10" t="s">
        <v>23</v>
      </c>
      <c r="G48" s="14"/>
      <c r="H48" s="10" t="s">
        <v>18</v>
      </c>
      <c r="I48" s="10" t="s">
        <v>24</v>
      </c>
      <c r="J48" s="11" t="s">
        <v>182</v>
      </c>
      <c r="K48" s="12">
        <v>3</v>
      </c>
      <c r="L48" s="17"/>
      <c r="M48" s="29"/>
    </row>
    <row r="49" spans="1:13" s="7" customFormat="1" ht="15" customHeight="1" x14ac:dyDescent="0.25">
      <c r="A49" s="16" t="s">
        <v>54</v>
      </c>
      <c r="B49" s="10" t="s">
        <v>179</v>
      </c>
      <c r="C49" s="10" t="s">
        <v>120</v>
      </c>
      <c r="D49" s="15" t="s">
        <v>181</v>
      </c>
      <c r="E49" s="10"/>
      <c r="F49" s="10" t="s">
        <v>23</v>
      </c>
      <c r="G49" s="14"/>
      <c r="H49" s="10" t="s">
        <v>18</v>
      </c>
      <c r="I49" s="10" t="s">
        <v>24</v>
      </c>
      <c r="J49" s="11" t="s">
        <v>182</v>
      </c>
      <c r="K49" s="12">
        <v>1</v>
      </c>
      <c r="L49" s="17"/>
      <c r="M49" s="29"/>
    </row>
    <row r="50" spans="1:13" s="7" customFormat="1" ht="15" customHeight="1" x14ac:dyDescent="0.25">
      <c r="A50" s="9">
        <v>44775</v>
      </c>
      <c r="B50" s="10" t="s">
        <v>184</v>
      </c>
      <c r="C50" s="10" t="s">
        <v>48</v>
      </c>
      <c r="D50" s="10" t="s">
        <v>185</v>
      </c>
      <c r="E50" s="10" t="s">
        <v>186</v>
      </c>
      <c r="F50" s="10" t="s">
        <v>17</v>
      </c>
      <c r="G50" s="10" t="s">
        <v>187</v>
      </c>
      <c r="H50" s="10" t="s">
        <v>18</v>
      </c>
      <c r="I50" s="10" t="s">
        <v>29</v>
      </c>
      <c r="J50" s="11" t="str">
        <f>HYPERLINK("http://www.grayreed.com","http://www.grayreed.com")</f>
        <v>http://www.grayreed.com</v>
      </c>
      <c r="K50" s="12">
        <v>2</v>
      </c>
      <c r="L50" s="13">
        <v>21</v>
      </c>
      <c r="M50" s="28" t="s">
        <v>25</v>
      </c>
    </row>
    <row r="51" spans="1:13" s="7" customFormat="1" ht="15" customHeight="1" x14ac:dyDescent="0.25">
      <c r="A51" s="16" t="s">
        <v>54</v>
      </c>
      <c r="B51" s="51" t="s">
        <v>188</v>
      </c>
      <c r="C51" s="10" t="s">
        <v>189</v>
      </c>
      <c r="D51" s="10"/>
      <c r="E51" s="10" t="s">
        <v>190</v>
      </c>
      <c r="F51" s="10" t="s">
        <v>23</v>
      </c>
      <c r="G51" s="10"/>
      <c r="H51" s="10" t="s">
        <v>18</v>
      </c>
      <c r="I51" s="10" t="s">
        <v>24</v>
      </c>
      <c r="J51" s="46" t="s">
        <v>191</v>
      </c>
      <c r="K51" s="12">
        <v>19</v>
      </c>
      <c r="L51" s="17"/>
      <c r="M51" s="29"/>
    </row>
    <row r="52" spans="1:13" s="7" customFormat="1" ht="15" customHeight="1" x14ac:dyDescent="0.25">
      <c r="A52" s="9">
        <v>44777</v>
      </c>
      <c r="B52" s="47" t="s">
        <v>192</v>
      </c>
      <c r="C52" s="10" t="s">
        <v>193</v>
      </c>
      <c r="D52" s="10" t="s">
        <v>194</v>
      </c>
      <c r="E52" s="10" t="s">
        <v>195</v>
      </c>
      <c r="F52" s="10" t="s">
        <v>71</v>
      </c>
      <c r="G52" s="10"/>
      <c r="H52" s="10" t="s">
        <v>18</v>
      </c>
      <c r="I52" s="10" t="s">
        <v>83</v>
      </c>
      <c r="J52" s="11" t="str">
        <f>HYPERLINK("https://www.gunder.com","https://www.gunder.com")</f>
        <v>https://www.gunder.com</v>
      </c>
      <c r="K52" s="12">
        <v>5</v>
      </c>
      <c r="L52" s="13">
        <v>21</v>
      </c>
      <c r="M52" s="28" t="s">
        <v>25</v>
      </c>
    </row>
    <row r="53" spans="1:13" s="7" customFormat="1" ht="15" customHeight="1" x14ac:dyDescent="0.25">
      <c r="A53" s="9">
        <v>44777</v>
      </c>
      <c r="B53" s="10" t="s">
        <v>192</v>
      </c>
      <c r="C53" s="18" t="s">
        <v>196</v>
      </c>
      <c r="D53" s="10" t="s">
        <v>197</v>
      </c>
      <c r="E53" s="10" t="s">
        <v>195</v>
      </c>
      <c r="F53" s="47" t="s">
        <v>71</v>
      </c>
      <c r="G53" s="10"/>
      <c r="H53" s="10" t="s">
        <v>18</v>
      </c>
      <c r="I53" s="10" t="s">
        <v>83</v>
      </c>
      <c r="J53" s="11" t="str">
        <f>HYPERLINK("https://www.gunder.com","https://www.gunder.com")</f>
        <v>https://www.gunder.com</v>
      </c>
      <c r="K53" s="12">
        <v>6</v>
      </c>
      <c r="L53" s="13">
        <v>21</v>
      </c>
      <c r="M53" s="28" t="s">
        <v>25</v>
      </c>
    </row>
    <row r="54" spans="1:13" s="7" customFormat="1" ht="15" customHeight="1" x14ac:dyDescent="0.25">
      <c r="A54" s="16" t="s">
        <v>54</v>
      </c>
      <c r="B54" s="10" t="s">
        <v>198</v>
      </c>
      <c r="C54" s="10" t="s">
        <v>199</v>
      </c>
      <c r="D54" s="10" t="s">
        <v>200</v>
      </c>
      <c r="E54" s="10" t="s">
        <v>201</v>
      </c>
      <c r="F54" s="10" t="s">
        <v>23</v>
      </c>
      <c r="G54" s="14"/>
      <c r="H54" s="10" t="s">
        <v>18</v>
      </c>
      <c r="I54" s="10" t="s">
        <v>29</v>
      </c>
      <c r="J54" s="11" t="str">
        <f>HYPERLINK("http://www.hallestill.com","http://www.hallestill.com")</f>
        <v>http://www.hallestill.com</v>
      </c>
      <c r="K54" s="12">
        <v>2</v>
      </c>
      <c r="L54" s="17"/>
      <c r="M54" s="29"/>
    </row>
    <row r="55" spans="1:13" s="7" customFormat="1" ht="15" customHeight="1" x14ac:dyDescent="0.25">
      <c r="A55" s="16" t="s">
        <v>54</v>
      </c>
      <c r="B55" s="10" t="s">
        <v>202</v>
      </c>
      <c r="C55" s="10" t="s">
        <v>203</v>
      </c>
      <c r="D55" s="10" t="s">
        <v>204</v>
      </c>
      <c r="E55" s="14"/>
      <c r="F55" s="10" t="s">
        <v>23</v>
      </c>
      <c r="G55" s="14"/>
      <c r="H55" s="10" t="s">
        <v>72</v>
      </c>
      <c r="I55" s="10" t="s">
        <v>29</v>
      </c>
      <c r="J55" s="11" t="str">
        <f>HYPERLINK("http://www.harnessip.com","http://www.harnessip.com")</f>
        <v>http://www.harnessip.com</v>
      </c>
      <c r="K55" s="12">
        <v>1</v>
      </c>
      <c r="L55" s="17"/>
      <c r="M55" s="29"/>
    </row>
    <row r="56" spans="1:13" s="7" customFormat="1" ht="15" customHeight="1" x14ac:dyDescent="0.25">
      <c r="A56" s="16" t="s">
        <v>54</v>
      </c>
      <c r="B56" s="10" t="s">
        <v>205</v>
      </c>
      <c r="C56" s="10" t="s">
        <v>206</v>
      </c>
      <c r="D56" s="10" t="s">
        <v>207</v>
      </c>
      <c r="E56" s="14"/>
      <c r="F56" s="10" t="s">
        <v>17</v>
      </c>
      <c r="G56" s="14"/>
      <c r="H56" s="10" t="s">
        <v>18</v>
      </c>
      <c r="I56" s="10" t="s">
        <v>42</v>
      </c>
      <c r="J56" s="11" t="str">
        <f>HYPERLINK("https://www.hwglaw.com/","https://www.hwglaw.com/")</f>
        <v>https://www.hwglaw.com/</v>
      </c>
      <c r="K56" s="12">
        <v>1</v>
      </c>
      <c r="L56" s="17"/>
      <c r="M56" s="29"/>
    </row>
    <row r="57" spans="1:13" s="7" customFormat="1" ht="15" customHeight="1" x14ac:dyDescent="0.25">
      <c r="A57" s="9">
        <v>44775</v>
      </c>
      <c r="B57" s="10" t="s">
        <v>208</v>
      </c>
      <c r="C57" s="10" t="s">
        <v>69</v>
      </c>
      <c r="D57" s="10" t="s">
        <v>209</v>
      </c>
      <c r="E57" s="14"/>
      <c r="F57" s="10" t="s">
        <v>17</v>
      </c>
      <c r="G57" s="14"/>
      <c r="H57" s="10" t="s">
        <v>18</v>
      </c>
      <c r="I57" s="10" t="s">
        <v>42</v>
      </c>
      <c r="J57" s="11" t="str">
        <f>HYPERLINK("http://www.hdbdlaw.com","http://www.hdbdlaw.com")</f>
        <v>http://www.hdbdlaw.com</v>
      </c>
      <c r="K57" s="12">
        <v>1</v>
      </c>
      <c r="L57" s="13">
        <v>14</v>
      </c>
      <c r="M57" s="28" t="s">
        <v>25</v>
      </c>
    </row>
    <row r="58" spans="1:13" s="7" customFormat="1" ht="15" customHeight="1" x14ac:dyDescent="0.25">
      <c r="A58" s="9">
        <v>44774</v>
      </c>
      <c r="B58" s="10" t="s">
        <v>210</v>
      </c>
      <c r="C58" s="10" t="s">
        <v>211</v>
      </c>
      <c r="D58" s="14"/>
      <c r="E58" s="10" t="s">
        <v>212</v>
      </c>
      <c r="F58" s="10" t="s">
        <v>23</v>
      </c>
      <c r="G58" s="14"/>
      <c r="H58" s="10" t="s">
        <v>18</v>
      </c>
      <c r="I58" s="10" t="s">
        <v>24</v>
      </c>
      <c r="J58" s="11" t="str">
        <f>HYPERLINK("https://haynesboone.com","https://haynesboone.com")</f>
        <v>https://haynesboone.com</v>
      </c>
      <c r="K58" s="12">
        <v>5</v>
      </c>
      <c r="L58" s="13">
        <v>42</v>
      </c>
      <c r="M58" s="28" t="s">
        <v>20</v>
      </c>
    </row>
    <row r="59" spans="1:13" s="7" customFormat="1" ht="15" customHeight="1" x14ac:dyDescent="0.25">
      <c r="A59" s="9">
        <v>44778</v>
      </c>
      <c r="B59" s="10" t="s">
        <v>213</v>
      </c>
      <c r="C59" s="10" t="s">
        <v>69</v>
      </c>
      <c r="D59" s="10" t="s">
        <v>214</v>
      </c>
      <c r="E59" s="10" t="s">
        <v>215</v>
      </c>
      <c r="F59" s="10" t="s">
        <v>28</v>
      </c>
      <c r="G59" s="14"/>
      <c r="H59" s="10" t="s">
        <v>18</v>
      </c>
      <c r="I59" s="10" t="s">
        <v>19</v>
      </c>
      <c r="J59" s="11" t="str">
        <f>HYPERLINK("https://hedrickkring.com/","https://hedrickkring.com/")</f>
        <v>https://hedrickkring.com/</v>
      </c>
      <c r="K59" s="12">
        <v>1</v>
      </c>
      <c r="L59" s="13">
        <v>14</v>
      </c>
      <c r="M59" s="28" t="s">
        <v>20</v>
      </c>
    </row>
    <row r="60" spans="1:13" s="7" customFormat="1" ht="15" customHeight="1" x14ac:dyDescent="0.25">
      <c r="A60" s="9">
        <v>44776</v>
      </c>
      <c r="B60" s="10" t="s">
        <v>216</v>
      </c>
      <c r="C60" s="10" t="s">
        <v>14</v>
      </c>
      <c r="D60" s="10" t="s">
        <v>217</v>
      </c>
      <c r="E60" s="10" t="s">
        <v>218</v>
      </c>
      <c r="F60" s="10" t="s">
        <v>219</v>
      </c>
      <c r="G60" s="10" t="s">
        <v>220</v>
      </c>
      <c r="H60" s="10" t="s">
        <v>18</v>
      </c>
      <c r="I60" s="10" t="s">
        <v>19</v>
      </c>
      <c r="J60" s="11" t="str">
        <f>HYPERLINK("http://www.hpcllp.com","http://www.hpcllp.com")</f>
        <v>http://www.hpcllp.com</v>
      </c>
      <c r="K60" s="12">
        <v>1</v>
      </c>
      <c r="L60" s="13">
        <v>21</v>
      </c>
      <c r="M60" s="28" t="s">
        <v>20</v>
      </c>
    </row>
    <row r="61" spans="1:13" s="7" customFormat="1" ht="15" customHeight="1" x14ac:dyDescent="0.25">
      <c r="A61" s="9">
        <v>44777</v>
      </c>
      <c r="B61" s="10" t="s">
        <v>221</v>
      </c>
      <c r="C61" s="10" t="s">
        <v>222</v>
      </c>
      <c r="D61" s="10" t="s">
        <v>223</v>
      </c>
      <c r="E61" s="10" t="s">
        <v>224</v>
      </c>
      <c r="F61" s="10" t="s">
        <v>17</v>
      </c>
      <c r="G61" s="14"/>
      <c r="H61" s="10" t="s">
        <v>18</v>
      </c>
      <c r="I61" s="43"/>
      <c r="J61" s="45" t="s">
        <v>225</v>
      </c>
      <c r="K61" s="12">
        <v>3</v>
      </c>
      <c r="L61" s="13">
        <v>21</v>
      </c>
      <c r="M61" s="28" t="s">
        <v>25</v>
      </c>
    </row>
    <row r="62" spans="1:13" s="7" customFormat="1" ht="15" customHeight="1" x14ac:dyDescent="0.25">
      <c r="A62" s="9">
        <v>44778</v>
      </c>
      <c r="B62" s="10" t="s">
        <v>226</v>
      </c>
      <c r="C62" s="10" t="s">
        <v>14</v>
      </c>
      <c r="D62" s="10" t="s">
        <v>227</v>
      </c>
      <c r="E62" s="10" t="s">
        <v>228</v>
      </c>
      <c r="F62" s="10" t="s">
        <v>17</v>
      </c>
      <c r="G62" s="14"/>
      <c r="H62" s="10" t="s">
        <v>18</v>
      </c>
      <c r="I62" s="10" t="s">
        <v>19</v>
      </c>
      <c r="J62" s="11" t="str">
        <f>HYPERLINK("http://www.hirschwest.com","http://www.hirschwest.com")</f>
        <v>http://www.hirschwest.com</v>
      </c>
      <c r="K62" s="12">
        <v>1</v>
      </c>
      <c r="L62" s="13">
        <v>9</v>
      </c>
      <c r="M62" s="28" t="s">
        <v>20</v>
      </c>
    </row>
    <row r="63" spans="1:13" s="7" customFormat="1" ht="15" customHeight="1" x14ac:dyDescent="0.25">
      <c r="A63" s="9">
        <v>44778</v>
      </c>
      <c r="B63" s="10" t="s">
        <v>229</v>
      </c>
      <c r="C63" s="10" t="s">
        <v>14</v>
      </c>
      <c r="D63" s="10" t="s">
        <v>230</v>
      </c>
      <c r="E63" s="10"/>
      <c r="F63" s="10" t="s">
        <v>23</v>
      </c>
      <c r="G63" s="14"/>
      <c r="H63" s="10" t="s">
        <v>18</v>
      </c>
      <c r="I63" s="10" t="s">
        <v>24</v>
      </c>
      <c r="J63" s="46" t="s">
        <v>231</v>
      </c>
      <c r="K63" s="12">
        <v>1</v>
      </c>
      <c r="L63" s="13">
        <v>21</v>
      </c>
      <c r="M63" s="28"/>
    </row>
    <row r="64" spans="1:13" s="7" customFormat="1" ht="15" customHeight="1" x14ac:dyDescent="0.25">
      <c r="A64" s="9">
        <v>44775</v>
      </c>
      <c r="B64" s="10" t="s">
        <v>232</v>
      </c>
      <c r="C64" s="10" t="s">
        <v>233</v>
      </c>
      <c r="D64" s="14"/>
      <c r="E64" s="14"/>
      <c r="F64" s="10" t="s">
        <v>17</v>
      </c>
      <c r="G64" s="14"/>
      <c r="H64" s="10" t="s">
        <v>18</v>
      </c>
      <c r="I64" s="10" t="s">
        <v>24</v>
      </c>
      <c r="J64" s="11" t="str">
        <f>HYPERLINK("https://www.hklaw.com/","https://www.hklaw.com/")</f>
        <v>https://www.hklaw.com/</v>
      </c>
      <c r="K64" s="12">
        <v>2</v>
      </c>
      <c r="L64" s="13">
        <v>42</v>
      </c>
      <c r="M64" s="28" t="s">
        <v>25</v>
      </c>
    </row>
    <row r="65" spans="1:16" s="7" customFormat="1" ht="15" customHeight="1" x14ac:dyDescent="0.25">
      <c r="A65" s="16" t="s">
        <v>54</v>
      </c>
      <c r="B65" s="14" t="s">
        <v>234</v>
      </c>
      <c r="C65" s="14" t="s">
        <v>27</v>
      </c>
      <c r="D65" s="10" t="s">
        <v>235</v>
      </c>
      <c r="E65" s="10" t="s">
        <v>236</v>
      </c>
      <c r="F65" s="10" t="s">
        <v>17</v>
      </c>
      <c r="G65" s="14"/>
      <c r="H65" s="10" t="s">
        <v>18</v>
      </c>
      <c r="I65" s="10" t="s">
        <v>42</v>
      </c>
      <c r="J65" s="11" t="str">
        <f>HYPERLINK("https://health-law.com","https://health-law.com")</f>
        <v>https://health-law.com</v>
      </c>
      <c r="K65" s="12">
        <v>1</v>
      </c>
      <c r="L65" s="17"/>
      <c r="M65" s="29"/>
    </row>
    <row r="66" spans="1:16" s="7" customFormat="1" ht="15" customHeight="1" x14ac:dyDescent="0.25">
      <c r="A66" s="9">
        <v>44774</v>
      </c>
      <c r="B66" s="10" t="s">
        <v>237</v>
      </c>
      <c r="C66" s="10" t="s">
        <v>238</v>
      </c>
      <c r="D66" s="10" t="s">
        <v>239</v>
      </c>
      <c r="E66" s="10" t="s">
        <v>240</v>
      </c>
      <c r="F66" s="10" t="s">
        <v>23</v>
      </c>
      <c r="G66" s="10" t="s">
        <v>241</v>
      </c>
      <c r="H66" s="10" t="s">
        <v>18</v>
      </c>
      <c r="I66" s="10" t="s">
        <v>24</v>
      </c>
      <c r="J66" s="11" t="str">
        <f>HYPERLINK("https://www.huntonak.com/","https://www.huntonak.com/")</f>
        <v>https://www.huntonak.com/</v>
      </c>
      <c r="K66" s="12">
        <v>1</v>
      </c>
      <c r="L66" s="13">
        <v>42</v>
      </c>
      <c r="M66" s="28" t="s">
        <v>25</v>
      </c>
    </row>
    <row r="67" spans="1:16" s="7" customFormat="1" ht="15" customHeight="1" x14ac:dyDescent="0.25">
      <c r="A67" s="9">
        <v>44774</v>
      </c>
      <c r="B67" s="10" t="s">
        <v>237</v>
      </c>
      <c r="C67" s="10" t="s">
        <v>242</v>
      </c>
      <c r="D67" s="10" t="s">
        <v>239</v>
      </c>
      <c r="E67" s="10" t="s">
        <v>240</v>
      </c>
      <c r="F67" s="10" t="s">
        <v>23</v>
      </c>
      <c r="G67" s="10" t="s">
        <v>241</v>
      </c>
      <c r="H67" s="10" t="s">
        <v>18</v>
      </c>
      <c r="I67" s="10" t="s">
        <v>24</v>
      </c>
      <c r="J67" s="11" t="str">
        <f>HYPERLINK("http://www.HuntonAK.com","http://www.HuntonAK.com")</f>
        <v>http://www.HuntonAK.com</v>
      </c>
      <c r="K67" s="12">
        <v>6</v>
      </c>
      <c r="L67" s="13">
        <v>21</v>
      </c>
      <c r="M67" s="28" t="s">
        <v>25</v>
      </c>
    </row>
    <row r="68" spans="1:16" s="7" customFormat="1" ht="15" customHeight="1" x14ac:dyDescent="0.25">
      <c r="A68" s="9">
        <v>44775</v>
      </c>
      <c r="B68" s="10" t="s">
        <v>243</v>
      </c>
      <c r="C68" s="10" t="s">
        <v>244</v>
      </c>
      <c r="D68" s="15" t="s">
        <v>245</v>
      </c>
      <c r="E68" s="10" t="s">
        <v>246</v>
      </c>
      <c r="F68" s="10" t="s">
        <v>17</v>
      </c>
      <c r="G68" s="10" t="s">
        <v>247</v>
      </c>
      <c r="H68" s="10" t="s">
        <v>18</v>
      </c>
      <c r="I68" s="10" t="s">
        <v>24</v>
      </c>
      <c r="J68" s="11" t="str">
        <f>HYPERLINK("http://www.huschblackwell.com","http://www.huschblackwell.com")</f>
        <v>http://www.huschblackwell.com</v>
      </c>
      <c r="K68" s="12">
        <v>18</v>
      </c>
      <c r="L68" s="13">
        <v>42</v>
      </c>
      <c r="M68" s="28" t="s">
        <v>25</v>
      </c>
    </row>
    <row r="69" spans="1:16" s="7" customFormat="1" ht="15" customHeight="1" x14ac:dyDescent="0.25">
      <c r="A69" s="9">
        <v>44778</v>
      </c>
      <c r="B69" s="10" t="s">
        <v>248</v>
      </c>
      <c r="C69" s="10" t="s">
        <v>132</v>
      </c>
      <c r="D69" s="10" t="s">
        <v>249</v>
      </c>
      <c r="E69" s="10" t="s">
        <v>250</v>
      </c>
      <c r="F69" s="10" t="s">
        <v>28</v>
      </c>
      <c r="G69" s="10" t="s">
        <v>251</v>
      </c>
      <c r="H69" s="10" t="s">
        <v>252</v>
      </c>
      <c r="I69" s="10" t="s">
        <v>24</v>
      </c>
      <c r="J69" s="11" t="str">
        <f>HYPERLINK("http://www.jobs.irs.gov/counsel","http://www.jobs.irs.gov/counsel")</f>
        <v>http://www.jobs.irs.gov/counsel</v>
      </c>
      <c r="K69" s="12">
        <v>1</v>
      </c>
      <c r="L69" s="13">
        <v>14</v>
      </c>
      <c r="M69" s="28" t="s">
        <v>25</v>
      </c>
    </row>
    <row r="70" spans="1:16" s="7" customFormat="1" ht="15" customHeight="1" x14ac:dyDescent="0.25">
      <c r="A70" s="16" t="s">
        <v>54</v>
      </c>
      <c r="B70" s="10" t="s">
        <v>253</v>
      </c>
      <c r="C70" s="10" t="s">
        <v>254</v>
      </c>
      <c r="D70" s="10" t="s">
        <v>255</v>
      </c>
      <c r="E70" s="10" t="s">
        <v>256</v>
      </c>
      <c r="F70" s="10" t="s">
        <v>23</v>
      </c>
      <c r="G70" s="14"/>
      <c r="H70" s="10" t="s">
        <v>18</v>
      </c>
      <c r="I70" s="10" t="s">
        <v>29</v>
      </c>
      <c r="J70" s="11" t="str">
        <f>HYPERLINK("http://www.irell.com","http://www.irell.com")</f>
        <v>http://www.irell.com</v>
      </c>
      <c r="K70" s="12">
        <v>3</v>
      </c>
      <c r="L70" s="17"/>
      <c r="M70" s="29"/>
    </row>
    <row r="71" spans="1:16" s="7" customFormat="1" ht="15" customHeight="1" x14ac:dyDescent="0.25">
      <c r="A71" s="9">
        <v>44774</v>
      </c>
      <c r="B71" s="10" t="s">
        <v>257</v>
      </c>
      <c r="C71" s="10" t="s">
        <v>258</v>
      </c>
      <c r="D71" s="10" t="s">
        <v>259</v>
      </c>
      <c r="E71" s="10" t="s">
        <v>260</v>
      </c>
      <c r="F71" s="10" t="s">
        <v>23</v>
      </c>
      <c r="G71" s="14"/>
      <c r="H71" s="10" t="s">
        <v>18</v>
      </c>
      <c r="I71" s="10" t="s">
        <v>83</v>
      </c>
      <c r="J71" s="11" t="str">
        <f>HYPERLINK("http://www.jw.com","http://www.jw.com")</f>
        <v>http://www.jw.com</v>
      </c>
      <c r="K71" s="12">
        <v>3</v>
      </c>
      <c r="L71" s="13">
        <v>63</v>
      </c>
      <c r="M71" s="28" t="s">
        <v>20</v>
      </c>
    </row>
    <row r="72" spans="1:16" s="7" customFormat="1" ht="15" customHeight="1" x14ac:dyDescent="0.25">
      <c r="A72" s="16" t="s">
        <v>54</v>
      </c>
      <c r="B72" s="10" t="s">
        <v>257</v>
      </c>
      <c r="C72" s="10" t="s">
        <v>127</v>
      </c>
      <c r="D72" s="10" t="s">
        <v>259</v>
      </c>
      <c r="E72" s="10" t="s">
        <v>260</v>
      </c>
      <c r="F72" s="10" t="s">
        <v>23</v>
      </c>
      <c r="G72" s="14"/>
      <c r="H72" s="10" t="s">
        <v>18</v>
      </c>
      <c r="I72" s="10" t="s">
        <v>83</v>
      </c>
      <c r="J72" s="11" t="str">
        <f>HYPERLINK("http://www.jw.com","http://www.jw.com")</f>
        <v>http://www.jw.com</v>
      </c>
      <c r="K72" s="12">
        <v>1</v>
      </c>
      <c r="L72" s="17"/>
      <c r="M72" s="29"/>
    </row>
    <row r="73" spans="1:16" s="7" customFormat="1" ht="15" customHeight="1" x14ac:dyDescent="0.25">
      <c r="A73" s="16" t="s">
        <v>54</v>
      </c>
      <c r="B73" s="14" t="s">
        <v>257</v>
      </c>
      <c r="C73" s="14" t="s">
        <v>261</v>
      </c>
      <c r="D73" s="14" t="s">
        <v>259</v>
      </c>
      <c r="E73" s="14" t="s">
        <v>260</v>
      </c>
      <c r="F73" s="14" t="s">
        <v>23</v>
      </c>
      <c r="G73" s="14"/>
      <c r="H73" s="14" t="s">
        <v>18</v>
      </c>
      <c r="I73" s="33" t="s">
        <v>83</v>
      </c>
      <c r="J73" s="34" t="str">
        <f>HYPERLINK("http://www.jw.com","http://www.jw.com")</f>
        <v>http://www.jw.com</v>
      </c>
      <c r="K73" s="32">
        <v>1</v>
      </c>
      <c r="L73" s="17"/>
      <c r="M73" s="29"/>
    </row>
    <row r="74" spans="1:16" s="7" customFormat="1" ht="15" customHeight="1" x14ac:dyDescent="0.25">
      <c r="A74" s="16" t="s">
        <v>54</v>
      </c>
      <c r="B74" s="10" t="s">
        <v>257</v>
      </c>
      <c r="C74" s="10" t="s">
        <v>262</v>
      </c>
      <c r="D74" s="14"/>
      <c r="E74" s="10" t="s">
        <v>260</v>
      </c>
      <c r="F74" s="10" t="s">
        <v>23</v>
      </c>
      <c r="G74" s="10" t="s">
        <v>263</v>
      </c>
      <c r="H74" s="10" t="s">
        <v>18</v>
      </c>
      <c r="I74" s="10" t="s">
        <v>83</v>
      </c>
      <c r="J74" s="11" t="str">
        <f>HYPERLINK("http://www.jw.com","http://www.jw.com")</f>
        <v>http://www.jw.com</v>
      </c>
      <c r="K74" s="12">
        <v>5</v>
      </c>
      <c r="L74" s="17"/>
      <c r="M74" s="29"/>
    </row>
    <row r="75" spans="1:16" s="7" customFormat="1" ht="15" customHeight="1" x14ac:dyDescent="0.25">
      <c r="A75" s="9">
        <v>44774</v>
      </c>
      <c r="B75" s="10" t="s">
        <v>264</v>
      </c>
      <c r="C75" s="10" t="s">
        <v>265</v>
      </c>
      <c r="D75" s="10" t="s">
        <v>266</v>
      </c>
      <c r="E75" s="10" t="s">
        <v>267</v>
      </c>
      <c r="F75" s="10" t="s">
        <v>23</v>
      </c>
      <c r="G75" s="14"/>
      <c r="H75" s="10" t="s">
        <v>18</v>
      </c>
      <c r="I75" s="10" t="s">
        <v>24</v>
      </c>
      <c r="J75" s="11" t="str">
        <f>HYPERLINK("https://www.jonesdaycareers.com/","https://www.jonesdaycareers.com/")</f>
        <v>https://www.jonesdaycareers.com/</v>
      </c>
      <c r="K75" s="12">
        <v>16</v>
      </c>
      <c r="L75" s="13">
        <v>21</v>
      </c>
      <c r="M75" s="28" t="s">
        <v>25</v>
      </c>
    </row>
    <row r="76" spans="1:16" s="7" customFormat="1" ht="15" customHeight="1" x14ac:dyDescent="0.25">
      <c r="A76" s="9">
        <v>44774</v>
      </c>
      <c r="B76" s="10" t="s">
        <v>264</v>
      </c>
      <c r="C76" s="10" t="s">
        <v>69</v>
      </c>
      <c r="D76" s="10" t="s">
        <v>266</v>
      </c>
      <c r="E76" s="10" t="s">
        <v>267</v>
      </c>
      <c r="F76" s="10" t="s">
        <v>23</v>
      </c>
      <c r="G76" s="14"/>
      <c r="H76" s="10" t="s">
        <v>18</v>
      </c>
      <c r="I76" s="10" t="s">
        <v>24</v>
      </c>
      <c r="J76" s="11" t="str">
        <f>HYPERLINK("http://www.jonesday.com/en/careers","http://www.jonesday.com/en/careers")</f>
        <v>http://www.jonesday.com/en/careers</v>
      </c>
      <c r="K76" s="12">
        <v>1</v>
      </c>
      <c r="L76" s="13">
        <v>42</v>
      </c>
      <c r="M76" s="28" t="s">
        <v>25</v>
      </c>
    </row>
    <row r="77" spans="1:16" s="7" customFormat="1" ht="15" customHeight="1" x14ac:dyDescent="0.25">
      <c r="A77" s="9">
        <v>44774</v>
      </c>
      <c r="B77" s="10" t="s">
        <v>264</v>
      </c>
      <c r="C77" s="10" t="s">
        <v>14</v>
      </c>
      <c r="D77" s="10" t="s">
        <v>266</v>
      </c>
      <c r="E77" s="10" t="s">
        <v>267</v>
      </c>
      <c r="F77" s="10" t="s">
        <v>23</v>
      </c>
      <c r="G77" s="14"/>
      <c r="H77" s="10" t="s">
        <v>18</v>
      </c>
      <c r="I77" s="10" t="s">
        <v>24</v>
      </c>
      <c r="J77" s="11" t="str">
        <f>HYPERLINK("http://www.jonesdaycareers.com/","http://www.jonesdaycareers.com/")</f>
        <v>http://www.jonesdaycareers.com/</v>
      </c>
      <c r="K77" s="12">
        <v>1</v>
      </c>
      <c r="L77" s="13">
        <v>42</v>
      </c>
      <c r="M77" s="28" t="s">
        <v>25</v>
      </c>
    </row>
    <row r="78" spans="1:16" s="23" customFormat="1" ht="15" customHeight="1" x14ac:dyDescent="0.25">
      <c r="A78" s="20" t="s">
        <v>54</v>
      </c>
      <c r="B78" s="21" t="s">
        <v>268</v>
      </c>
      <c r="C78" s="21" t="s">
        <v>269</v>
      </c>
      <c r="D78" s="10" t="s">
        <v>270</v>
      </c>
      <c r="E78" s="21"/>
      <c r="F78" s="21" t="s">
        <v>23</v>
      </c>
      <c r="G78" s="21"/>
      <c r="H78" s="21" t="s">
        <v>18</v>
      </c>
      <c r="I78" s="21" t="s">
        <v>83</v>
      </c>
      <c r="J78" s="11" t="str">
        <f>HYPERLINK("http://www.joneswalker.com","http://www.joneswalker.com")</f>
        <v>http://www.joneswalker.com</v>
      </c>
      <c r="K78" s="22">
        <v>3</v>
      </c>
      <c r="L78" s="17"/>
      <c r="M78" s="29"/>
      <c r="P78" s="7"/>
    </row>
    <row r="79" spans="1:16" s="7" customFormat="1" ht="15" customHeight="1" x14ac:dyDescent="0.25">
      <c r="A79" s="9">
        <v>44775</v>
      </c>
      <c r="B79" s="10" t="s">
        <v>271</v>
      </c>
      <c r="C79" s="10" t="s">
        <v>272</v>
      </c>
      <c r="D79" s="10" t="s">
        <v>255</v>
      </c>
      <c r="E79" s="14"/>
      <c r="F79" s="10" t="s">
        <v>17</v>
      </c>
      <c r="G79" s="14"/>
      <c r="H79" s="10" t="s">
        <v>18</v>
      </c>
      <c r="I79" s="10" t="s">
        <v>24</v>
      </c>
      <c r="J79" s="11" t="str">
        <f>HYPERLINK("http://www.klgates.com","http://www.klgates.com")</f>
        <v>http://www.klgates.com</v>
      </c>
      <c r="K79" s="12">
        <v>2</v>
      </c>
      <c r="L79" s="13">
        <v>21</v>
      </c>
      <c r="M79" s="28" t="s">
        <v>20</v>
      </c>
    </row>
    <row r="80" spans="1:16" s="7" customFormat="1" ht="15" customHeight="1" x14ac:dyDescent="0.25">
      <c r="A80" s="9">
        <v>44776</v>
      </c>
      <c r="B80" s="10" t="s">
        <v>273</v>
      </c>
      <c r="C80" s="10" t="s">
        <v>69</v>
      </c>
      <c r="D80" s="10" t="s">
        <v>274</v>
      </c>
      <c r="E80" s="10" t="s">
        <v>275</v>
      </c>
      <c r="F80" s="10" t="s">
        <v>23</v>
      </c>
      <c r="G80" s="14"/>
      <c r="H80" s="10" t="s">
        <v>18</v>
      </c>
      <c r="I80" s="10" t="s">
        <v>24</v>
      </c>
      <c r="J80" s="11" t="str">
        <f>HYPERLINK("http://www.katten.com","http://www.katten.com")</f>
        <v>http://www.katten.com</v>
      </c>
      <c r="K80" s="12">
        <v>1</v>
      </c>
      <c r="L80" s="13">
        <v>18</v>
      </c>
      <c r="M80" s="28" t="s">
        <v>20</v>
      </c>
    </row>
    <row r="81" spans="1:16" s="7" customFormat="1" ht="15" customHeight="1" x14ac:dyDescent="0.25">
      <c r="A81" s="9">
        <v>44778</v>
      </c>
      <c r="B81" s="10" t="s">
        <v>276</v>
      </c>
      <c r="C81" s="10" t="s">
        <v>261</v>
      </c>
      <c r="D81" s="14"/>
      <c r="E81" s="10" t="s">
        <v>277</v>
      </c>
      <c r="F81" s="10" t="s">
        <v>23</v>
      </c>
      <c r="G81" s="14"/>
      <c r="H81" s="10" t="s">
        <v>18</v>
      </c>
      <c r="I81" s="10" t="s">
        <v>29</v>
      </c>
      <c r="J81" s="11" t="str">
        <f>HYPERLINK("http://www.kellyhart.com","http://www.kellyhart.com")</f>
        <v>http://www.kellyhart.com</v>
      </c>
      <c r="K81" s="12">
        <v>1</v>
      </c>
      <c r="L81" s="13">
        <v>21</v>
      </c>
      <c r="M81" s="28" t="s">
        <v>20</v>
      </c>
    </row>
    <row r="82" spans="1:16" s="7" customFormat="1" ht="15" customHeight="1" x14ac:dyDescent="0.25">
      <c r="A82" s="9">
        <v>44778</v>
      </c>
      <c r="B82" s="10" t="s">
        <v>278</v>
      </c>
      <c r="C82" s="10" t="s">
        <v>279</v>
      </c>
      <c r="D82" s="14"/>
      <c r="E82" s="10" t="s">
        <v>280</v>
      </c>
      <c r="F82" s="10" t="s">
        <v>219</v>
      </c>
      <c r="G82" s="10" t="s">
        <v>281</v>
      </c>
      <c r="H82" s="10" t="s">
        <v>18</v>
      </c>
      <c r="I82" s="10" t="s">
        <v>24</v>
      </c>
      <c r="J82" s="11" t="str">
        <f>HYPERLINK("http://www.kilpatricktownsend.com","http://www.kilpatricktownsend.com")</f>
        <v>http://www.kilpatricktownsend.com</v>
      </c>
      <c r="K82" s="12">
        <v>11</v>
      </c>
      <c r="L82" s="13">
        <v>9</v>
      </c>
      <c r="M82" s="28" t="s">
        <v>25</v>
      </c>
    </row>
    <row r="83" spans="1:16" s="7" customFormat="1" ht="15" customHeight="1" x14ac:dyDescent="0.25">
      <c r="A83" s="16" t="s">
        <v>54</v>
      </c>
      <c r="B83" s="10" t="s">
        <v>282</v>
      </c>
      <c r="C83" s="10" t="s">
        <v>283</v>
      </c>
      <c r="D83" s="10" t="s">
        <v>284</v>
      </c>
      <c r="E83" s="14"/>
      <c r="F83" s="10" t="s">
        <v>17</v>
      </c>
      <c r="G83" s="10" t="s">
        <v>285</v>
      </c>
      <c r="H83" s="10" t="s">
        <v>18</v>
      </c>
      <c r="I83" s="33" t="s">
        <v>24</v>
      </c>
      <c r="J83" s="34" t="s">
        <v>286</v>
      </c>
      <c r="K83" s="12">
        <v>4</v>
      </c>
      <c r="L83" s="17"/>
      <c r="M83" s="29"/>
    </row>
    <row r="84" spans="1:16" s="7" customFormat="1" ht="15" customHeight="1" x14ac:dyDescent="0.25">
      <c r="A84" s="9">
        <v>44777</v>
      </c>
      <c r="B84" s="10" t="s">
        <v>282</v>
      </c>
      <c r="C84" s="10" t="s">
        <v>14</v>
      </c>
      <c r="D84" s="10" t="s">
        <v>287</v>
      </c>
      <c r="E84" s="14"/>
      <c r="F84" s="10" t="s">
        <v>17</v>
      </c>
      <c r="G84" s="14"/>
      <c r="H84" s="10" t="s">
        <v>18</v>
      </c>
      <c r="I84" s="10" t="s">
        <v>24</v>
      </c>
      <c r="J84" s="11" t="str">
        <f>HYPERLINK("http://www.kslaw.com","http://www.kslaw.com")</f>
        <v>http://www.kslaw.com</v>
      </c>
      <c r="K84" s="12">
        <v>1</v>
      </c>
      <c r="L84" s="13">
        <v>21</v>
      </c>
      <c r="M84" s="28" t="s">
        <v>20</v>
      </c>
      <c r="P84" s="23"/>
    </row>
    <row r="85" spans="1:16" s="7" customFormat="1" ht="15" customHeight="1" x14ac:dyDescent="0.25">
      <c r="A85" s="16" t="s">
        <v>54</v>
      </c>
      <c r="B85" s="10" t="s">
        <v>288</v>
      </c>
      <c r="C85" s="10" t="s">
        <v>289</v>
      </c>
      <c r="D85" s="10" t="s">
        <v>290</v>
      </c>
      <c r="E85" s="14"/>
      <c r="F85" s="10" t="s">
        <v>28</v>
      </c>
      <c r="G85" s="14"/>
      <c r="H85" s="10" t="s">
        <v>18</v>
      </c>
      <c r="I85" s="10" t="s">
        <v>24</v>
      </c>
      <c r="J85" s="11" t="str">
        <f>HYPERLINK("http://www.kirkland.com","http://www.kirkland.com")</f>
        <v>http://www.kirkland.com</v>
      </c>
      <c r="K85" s="12">
        <v>1</v>
      </c>
      <c r="L85" s="17"/>
      <c r="M85" s="29"/>
      <c r="P85" s="23"/>
    </row>
    <row r="86" spans="1:16" s="7" customFormat="1" ht="15" customHeight="1" x14ac:dyDescent="0.25">
      <c r="A86" s="9">
        <v>44774</v>
      </c>
      <c r="B86" s="10" t="s">
        <v>288</v>
      </c>
      <c r="C86" s="10" t="s">
        <v>291</v>
      </c>
      <c r="D86" s="10" t="s">
        <v>292</v>
      </c>
      <c r="E86" s="10" t="s">
        <v>293</v>
      </c>
      <c r="F86" s="10" t="s">
        <v>71</v>
      </c>
      <c r="G86" s="14"/>
      <c r="H86" s="10" t="s">
        <v>18</v>
      </c>
      <c r="I86" s="10" t="s">
        <v>24</v>
      </c>
      <c r="J86" s="11" t="str">
        <f>HYPERLINK("http://www.kirkland.com","http://www.kirkland.com")</f>
        <v>http://www.kirkland.com</v>
      </c>
      <c r="K86" s="12">
        <v>2</v>
      </c>
      <c r="L86" s="13">
        <v>42</v>
      </c>
      <c r="M86" s="28" t="s">
        <v>20</v>
      </c>
    </row>
    <row r="87" spans="1:16" s="7" customFormat="1" ht="15" customHeight="1" x14ac:dyDescent="0.25">
      <c r="A87" s="9">
        <v>44774</v>
      </c>
      <c r="B87" s="10" t="s">
        <v>288</v>
      </c>
      <c r="C87" s="10" t="s">
        <v>294</v>
      </c>
      <c r="D87" s="10" t="s">
        <v>295</v>
      </c>
      <c r="E87" s="14"/>
      <c r="F87" s="10" t="s">
        <v>17</v>
      </c>
      <c r="G87" s="10" t="s">
        <v>296</v>
      </c>
      <c r="H87" s="10" t="s">
        <v>18</v>
      </c>
      <c r="I87" s="10" t="s">
        <v>24</v>
      </c>
      <c r="J87" s="11" t="str">
        <f>HYPERLINK("http://www.kirkland.com/","http://www.kirkland.com/")</f>
        <v>http://www.kirkland.com/</v>
      </c>
      <c r="K87" s="12">
        <v>3</v>
      </c>
      <c r="L87" s="13">
        <v>84</v>
      </c>
      <c r="M87" s="28" t="s">
        <v>25</v>
      </c>
    </row>
    <row r="88" spans="1:16" s="7" customFormat="1" ht="15" customHeight="1" x14ac:dyDescent="0.25">
      <c r="A88" s="9">
        <v>44777</v>
      </c>
      <c r="B88" s="10" t="s">
        <v>297</v>
      </c>
      <c r="C88" s="10" t="s">
        <v>298</v>
      </c>
      <c r="D88" s="14"/>
      <c r="E88" s="10" t="s">
        <v>299</v>
      </c>
      <c r="F88" s="10" t="s">
        <v>158</v>
      </c>
      <c r="G88" s="10" t="s">
        <v>300</v>
      </c>
      <c r="H88" s="10" t="s">
        <v>99</v>
      </c>
      <c r="I88" s="10" t="s">
        <v>83</v>
      </c>
      <c r="J88" s="11" t="str">
        <f>HYPERLINK("https://www.knobbe.com/","https://www.knobbe.com/")</f>
        <v>https://www.knobbe.com/</v>
      </c>
      <c r="K88" s="12">
        <v>7</v>
      </c>
      <c r="L88" s="13">
        <v>21</v>
      </c>
      <c r="M88" s="28" t="s">
        <v>20</v>
      </c>
    </row>
    <row r="89" spans="1:16" s="7" customFormat="1" ht="15" customHeight="1" x14ac:dyDescent="0.25">
      <c r="A89" s="16" t="s">
        <v>54</v>
      </c>
      <c r="B89" s="10" t="s">
        <v>301</v>
      </c>
      <c r="C89" s="10" t="s">
        <v>302</v>
      </c>
      <c r="D89" s="10" t="s">
        <v>303</v>
      </c>
      <c r="E89" s="14"/>
      <c r="F89" s="10" t="s">
        <v>23</v>
      </c>
      <c r="G89" s="14"/>
      <c r="H89" s="10" t="s">
        <v>99</v>
      </c>
      <c r="I89" s="10" t="s">
        <v>24</v>
      </c>
      <c r="J89" s="11" t="str">
        <f>HYPERLINK("https://www.lw.com/","https://www.lw.com/")</f>
        <v>https://www.lw.com/</v>
      </c>
      <c r="K89" s="12">
        <v>2</v>
      </c>
      <c r="L89" s="17"/>
      <c r="M89" s="29"/>
    </row>
    <row r="90" spans="1:16" s="7" customFormat="1" ht="15" customHeight="1" x14ac:dyDescent="0.25">
      <c r="A90" s="16" t="s">
        <v>54</v>
      </c>
      <c r="B90" s="10" t="s">
        <v>301</v>
      </c>
      <c r="C90" s="10" t="s">
        <v>304</v>
      </c>
      <c r="D90" s="10" t="s">
        <v>305</v>
      </c>
      <c r="E90" s="14"/>
      <c r="F90" s="10" t="s">
        <v>23</v>
      </c>
      <c r="G90" s="14"/>
      <c r="H90" s="10" t="s">
        <v>18</v>
      </c>
      <c r="I90" s="10" t="s">
        <v>24</v>
      </c>
      <c r="J90" s="11" t="str">
        <f>HYPERLINK("http://www.lw.com","http://www.lw.com")</f>
        <v>http://www.lw.com</v>
      </c>
      <c r="K90" s="12">
        <v>1</v>
      </c>
      <c r="L90" s="17"/>
      <c r="M90" s="29"/>
    </row>
    <row r="91" spans="1:16" s="7" customFormat="1" ht="15" customHeight="1" x14ac:dyDescent="0.25">
      <c r="A91" s="9">
        <v>44776</v>
      </c>
      <c r="B91" s="10" t="s">
        <v>301</v>
      </c>
      <c r="C91" s="10" t="s">
        <v>14</v>
      </c>
      <c r="D91" s="10" t="s">
        <v>306</v>
      </c>
      <c r="E91" s="10" t="s">
        <v>307</v>
      </c>
      <c r="F91" s="10" t="s">
        <v>23</v>
      </c>
      <c r="G91" s="14"/>
      <c r="H91" s="10" t="s">
        <v>18</v>
      </c>
      <c r="I91" s="10" t="s">
        <v>24</v>
      </c>
      <c r="J91" s="11" t="str">
        <f>HYPERLINK("http://www.lw.com","http://www.lw.com")</f>
        <v>http://www.lw.com</v>
      </c>
      <c r="K91" s="12">
        <v>1</v>
      </c>
      <c r="L91" s="13">
        <v>21</v>
      </c>
      <c r="M91" s="28" t="s">
        <v>25</v>
      </c>
    </row>
    <row r="92" spans="1:16" s="7" customFormat="1" ht="15" customHeight="1" x14ac:dyDescent="0.25">
      <c r="A92" s="9">
        <v>44776</v>
      </c>
      <c r="B92" s="10" t="s">
        <v>301</v>
      </c>
      <c r="C92" s="10" t="s">
        <v>132</v>
      </c>
      <c r="D92" s="10" t="s">
        <v>306</v>
      </c>
      <c r="E92" s="10" t="s">
        <v>307</v>
      </c>
      <c r="F92" s="10" t="s">
        <v>23</v>
      </c>
      <c r="G92" s="14"/>
      <c r="H92" s="10" t="s">
        <v>18</v>
      </c>
      <c r="I92" s="10" t="s">
        <v>24</v>
      </c>
      <c r="J92" s="11" t="str">
        <f>HYPERLINK("http://www.lw.com","http://www.lw.com")</f>
        <v>http://www.lw.com</v>
      </c>
      <c r="K92" s="12">
        <v>1</v>
      </c>
      <c r="L92" s="13">
        <v>21</v>
      </c>
      <c r="M92" s="28" t="s">
        <v>25</v>
      </c>
    </row>
    <row r="93" spans="1:16" s="7" customFormat="1" ht="15" customHeight="1" x14ac:dyDescent="0.25">
      <c r="A93" s="9">
        <v>44774</v>
      </c>
      <c r="B93" s="10" t="s">
        <v>308</v>
      </c>
      <c r="C93" s="10" t="s">
        <v>132</v>
      </c>
      <c r="D93" s="10" t="s">
        <v>309</v>
      </c>
      <c r="E93" s="10" t="s">
        <v>310</v>
      </c>
      <c r="F93" s="10" t="s">
        <v>17</v>
      </c>
      <c r="G93" s="14"/>
      <c r="H93" s="10" t="s">
        <v>18</v>
      </c>
      <c r="I93" s="10" t="s">
        <v>63</v>
      </c>
      <c r="J93" s="11" t="str">
        <f>HYPERLINK("http://www.lglawfirm.com/","http://www.lglawfirm.com/")</f>
        <v>http://www.lglawfirm.com/</v>
      </c>
      <c r="K93" s="12">
        <v>1</v>
      </c>
      <c r="L93" s="13">
        <v>21</v>
      </c>
      <c r="M93" s="28" t="s">
        <v>20</v>
      </c>
    </row>
    <row r="94" spans="1:16" s="7" customFormat="1" ht="15" customHeight="1" x14ac:dyDescent="0.25">
      <c r="A94" s="9">
        <v>44775</v>
      </c>
      <c r="B94" s="10" t="s">
        <v>311</v>
      </c>
      <c r="C94" s="10" t="s">
        <v>258</v>
      </c>
      <c r="D94" s="14"/>
      <c r="E94" s="10" t="s">
        <v>312</v>
      </c>
      <c r="F94" s="10" t="s">
        <v>17</v>
      </c>
      <c r="G94" s="14"/>
      <c r="H94" s="10" t="s">
        <v>18</v>
      </c>
      <c r="I94" s="10" t="s">
        <v>24</v>
      </c>
      <c r="J94" s="11" t="str">
        <f>HYPERLINK("https://lockelord.com","https://lockelord.com")</f>
        <v>https://lockelord.com</v>
      </c>
      <c r="K94" s="12">
        <v>3</v>
      </c>
      <c r="L94" s="13">
        <v>105</v>
      </c>
      <c r="M94" s="28" t="s">
        <v>25</v>
      </c>
    </row>
    <row r="95" spans="1:16" s="7" customFormat="1" ht="15" customHeight="1" x14ac:dyDescent="0.25">
      <c r="A95" s="9">
        <v>44778</v>
      </c>
      <c r="B95" s="10" t="s">
        <v>313</v>
      </c>
      <c r="C95" s="10" t="s">
        <v>314</v>
      </c>
      <c r="D95" s="15" t="s">
        <v>315</v>
      </c>
      <c r="E95" s="10" t="s">
        <v>316</v>
      </c>
      <c r="F95" s="10" t="s">
        <v>94</v>
      </c>
      <c r="G95" s="14"/>
      <c r="H95" s="10" t="s">
        <v>18</v>
      </c>
      <c r="I95" s="10" t="s">
        <v>83</v>
      </c>
      <c r="J95" s="46" t="s">
        <v>317</v>
      </c>
      <c r="K95" s="12">
        <v>2</v>
      </c>
      <c r="L95" s="13">
        <v>21</v>
      </c>
      <c r="M95" s="28" t="s">
        <v>25</v>
      </c>
    </row>
    <row r="96" spans="1:16" s="7" customFormat="1" ht="15" customHeight="1" x14ac:dyDescent="0.25">
      <c r="A96" s="9">
        <v>44778</v>
      </c>
      <c r="B96" s="10" t="s">
        <v>318</v>
      </c>
      <c r="C96" s="10" t="s">
        <v>132</v>
      </c>
      <c r="D96" s="10" t="s">
        <v>319</v>
      </c>
      <c r="E96" s="14"/>
      <c r="F96" s="10" t="s">
        <v>28</v>
      </c>
      <c r="G96" s="14"/>
      <c r="H96" s="10" t="s">
        <v>41</v>
      </c>
      <c r="I96" s="10" t="s">
        <v>19</v>
      </c>
      <c r="J96" s="11" t="str">
        <f>HYPERLINK("http://www.lcra.org","http://www.lcra.org")</f>
        <v>http://www.lcra.org</v>
      </c>
      <c r="K96" s="12">
        <v>1</v>
      </c>
      <c r="L96" s="13">
        <v>21</v>
      </c>
      <c r="M96" s="28" t="s">
        <v>20</v>
      </c>
    </row>
    <row r="97" spans="1:13" s="7" customFormat="1" ht="15" customHeight="1" x14ac:dyDescent="0.25">
      <c r="A97" s="16" t="s">
        <v>54</v>
      </c>
      <c r="B97" s="10" t="s">
        <v>320</v>
      </c>
      <c r="C97" s="10" t="s">
        <v>321</v>
      </c>
      <c r="D97" s="10" t="s">
        <v>322</v>
      </c>
      <c r="E97" s="10" t="s">
        <v>323</v>
      </c>
      <c r="F97" s="10" t="s">
        <v>23</v>
      </c>
      <c r="G97" s="14"/>
      <c r="H97" s="10" t="s">
        <v>18</v>
      </c>
      <c r="I97" s="10" t="s">
        <v>42</v>
      </c>
      <c r="J97" s="11" t="str">
        <f>HYPERLINK("http://lowndes-law.com","http://lowndes-law.com")</f>
        <v>http://lowndes-law.com</v>
      </c>
      <c r="K97" s="12">
        <v>1</v>
      </c>
      <c r="L97" s="17"/>
      <c r="M97" s="29"/>
    </row>
    <row r="98" spans="1:13" s="7" customFormat="1" ht="15" customHeight="1" x14ac:dyDescent="0.25">
      <c r="A98" s="9">
        <v>44776</v>
      </c>
      <c r="B98" s="10" t="s">
        <v>324</v>
      </c>
      <c r="C98" s="10" t="s">
        <v>325</v>
      </c>
      <c r="D98" s="10" t="s">
        <v>326</v>
      </c>
      <c r="E98" s="10" t="s">
        <v>327</v>
      </c>
      <c r="F98" s="10" t="s">
        <v>23</v>
      </c>
      <c r="G98" s="14"/>
      <c r="H98" s="10" t="s">
        <v>18</v>
      </c>
      <c r="I98" s="10" t="s">
        <v>19</v>
      </c>
      <c r="J98" s="11" t="str">
        <f>HYPERLINK("https://www.mcllp.com/","https://www.mcllp.com/")</f>
        <v>https://www.mcllp.com/</v>
      </c>
      <c r="K98" s="12">
        <v>3</v>
      </c>
      <c r="L98" s="13">
        <v>12</v>
      </c>
      <c r="M98" s="28" t="s">
        <v>20</v>
      </c>
    </row>
    <row r="99" spans="1:13" s="7" customFormat="1" ht="15" customHeight="1" x14ac:dyDescent="0.25">
      <c r="A99" s="9">
        <v>44777</v>
      </c>
      <c r="B99" s="10" t="s">
        <v>328</v>
      </c>
      <c r="C99" s="10" t="s">
        <v>14</v>
      </c>
      <c r="D99" s="14"/>
      <c r="E99" s="10" t="s">
        <v>329</v>
      </c>
      <c r="F99" s="10" t="s">
        <v>17</v>
      </c>
      <c r="G99" s="14"/>
      <c r="H99" s="10" t="s">
        <v>18</v>
      </c>
      <c r="I99" s="10" t="s">
        <v>24</v>
      </c>
      <c r="J99" s="11" t="str">
        <f>HYPERLINK("http://www.mayerbrown.com","http://www.mayerbrown.com")</f>
        <v>http://www.mayerbrown.com</v>
      </c>
      <c r="K99" s="12">
        <v>1</v>
      </c>
      <c r="L99" s="13">
        <v>42</v>
      </c>
      <c r="M99" s="28" t="s">
        <v>25</v>
      </c>
    </row>
    <row r="100" spans="1:13" s="7" customFormat="1" ht="15" customHeight="1" x14ac:dyDescent="0.25">
      <c r="A100" s="16" t="s">
        <v>54</v>
      </c>
      <c r="B100" s="10" t="s">
        <v>330</v>
      </c>
      <c r="C100" s="10" t="s">
        <v>199</v>
      </c>
      <c r="D100" s="31" t="s">
        <v>331</v>
      </c>
      <c r="E100" s="10"/>
      <c r="F100" s="10" t="s">
        <v>23</v>
      </c>
      <c r="G100" s="14"/>
      <c r="H100" s="10" t="s">
        <v>18</v>
      </c>
      <c r="I100" s="10" t="s">
        <v>29</v>
      </c>
      <c r="J100" s="46" t="s">
        <v>332</v>
      </c>
      <c r="K100" s="12">
        <v>2</v>
      </c>
      <c r="L100" s="17"/>
      <c r="M100" s="29"/>
    </row>
    <row r="101" spans="1:13" s="7" customFormat="1" ht="15" customHeight="1" x14ac:dyDescent="0.25">
      <c r="A101" s="9">
        <v>44775</v>
      </c>
      <c r="B101" s="10" t="s">
        <v>333</v>
      </c>
      <c r="C101" s="10" t="s">
        <v>334</v>
      </c>
      <c r="D101" s="10" t="s">
        <v>335</v>
      </c>
      <c r="E101" s="14" t="s">
        <v>336</v>
      </c>
      <c r="F101" s="10" t="s">
        <v>17</v>
      </c>
      <c r="G101" s="14"/>
      <c r="H101" s="10" t="s">
        <v>18</v>
      </c>
      <c r="I101" s="10" t="s">
        <v>24</v>
      </c>
      <c r="J101" s="11" t="str">
        <f>HYPERLINK("https://www.mwe.com/","https://www.mwe.com/")</f>
        <v>https://www.mwe.com/</v>
      </c>
      <c r="K101" s="12">
        <v>9</v>
      </c>
      <c r="L101" s="13">
        <v>21</v>
      </c>
      <c r="M101" s="28" t="s">
        <v>25</v>
      </c>
    </row>
    <row r="102" spans="1:13" s="7" customFormat="1" ht="15" customHeight="1" x14ac:dyDescent="0.25">
      <c r="A102" s="9">
        <v>44778</v>
      </c>
      <c r="B102" s="10" t="s">
        <v>337</v>
      </c>
      <c r="C102" s="10" t="s">
        <v>338</v>
      </c>
      <c r="D102" s="10" t="s">
        <v>339</v>
      </c>
      <c r="E102" s="10" t="s">
        <v>340</v>
      </c>
      <c r="F102" s="10" t="s">
        <v>17</v>
      </c>
      <c r="G102" s="14"/>
      <c r="H102" s="10" t="s">
        <v>341</v>
      </c>
      <c r="I102" s="10" t="s">
        <v>42</v>
      </c>
      <c r="J102" s="11" t="str">
        <f>HYPERLINK("https://mhllp.com/","https://mhllp.com/")</f>
        <v>https://mhllp.com/</v>
      </c>
      <c r="K102" s="12">
        <v>2</v>
      </c>
      <c r="L102" s="13">
        <v>21</v>
      </c>
      <c r="M102" s="28" t="s">
        <v>20</v>
      </c>
    </row>
    <row r="103" spans="1:13" s="7" customFormat="1" ht="15" customHeight="1" x14ac:dyDescent="0.25">
      <c r="A103" s="9">
        <v>44774</v>
      </c>
      <c r="B103" s="10" t="s">
        <v>342</v>
      </c>
      <c r="C103" s="10" t="s">
        <v>343</v>
      </c>
      <c r="D103" s="14"/>
      <c r="E103" s="14"/>
      <c r="F103" s="10" t="s">
        <v>23</v>
      </c>
      <c r="G103" s="14"/>
      <c r="H103" s="10" t="s">
        <v>18</v>
      </c>
      <c r="I103" s="10" t="s">
        <v>24</v>
      </c>
      <c r="J103" s="11" t="str">
        <f>HYPERLINK("http://www.mcguirewoods.com/","http://www.mcguirewoods.com/")</f>
        <v>http://www.mcguirewoods.com/</v>
      </c>
      <c r="K103" s="12">
        <v>13</v>
      </c>
      <c r="L103" s="13">
        <v>21</v>
      </c>
      <c r="M103" s="28" t="s">
        <v>20</v>
      </c>
    </row>
    <row r="104" spans="1:13" s="7" customFormat="1" ht="15" customHeight="1" x14ac:dyDescent="0.25">
      <c r="A104" s="9">
        <v>44774</v>
      </c>
      <c r="B104" s="10" t="s">
        <v>344</v>
      </c>
      <c r="C104" s="10" t="s">
        <v>345</v>
      </c>
      <c r="D104" s="10" t="s">
        <v>346</v>
      </c>
      <c r="E104" s="10" t="s">
        <v>347</v>
      </c>
      <c r="F104" s="10" t="s">
        <v>219</v>
      </c>
      <c r="G104" s="10" t="s">
        <v>348</v>
      </c>
      <c r="H104" s="10" t="s">
        <v>18</v>
      </c>
      <c r="I104" s="10" t="s">
        <v>29</v>
      </c>
      <c r="J104" s="11" t="str">
        <f>HYPERLINK("http://www.mckoolsmith.com","http://www.mckoolsmith.com")</f>
        <v>http://www.mckoolsmith.com</v>
      </c>
      <c r="K104" s="12">
        <v>5</v>
      </c>
      <c r="L104" s="13">
        <v>42</v>
      </c>
      <c r="M104" s="28" t="s">
        <v>25</v>
      </c>
    </row>
    <row r="105" spans="1:13" s="7" customFormat="1" ht="15" customHeight="1" x14ac:dyDescent="0.25">
      <c r="A105" s="9">
        <v>44774</v>
      </c>
      <c r="B105" s="10" t="s">
        <v>349</v>
      </c>
      <c r="C105" s="10" t="s">
        <v>14</v>
      </c>
      <c r="D105" s="10" t="s">
        <v>350</v>
      </c>
      <c r="E105" s="14"/>
      <c r="F105" s="10" t="s">
        <v>17</v>
      </c>
      <c r="G105" s="14"/>
      <c r="H105" s="10" t="s">
        <v>18</v>
      </c>
      <c r="I105" s="10" t="s">
        <v>24</v>
      </c>
      <c r="J105" s="11" t="str">
        <f>HYPERLINK("http://www.morganlewis.com","http://www.morganlewis.com")</f>
        <v>http://www.morganlewis.com</v>
      </c>
      <c r="K105" s="12">
        <v>1</v>
      </c>
      <c r="L105" s="13">
        <v>21</v>
      </c>
      <c r="M105" s="28" t="s">
        <v>25</v>
      </c>
    </row>
    <row r="106" spans="1:13" s="7" customFormat="1" ht="15" customHeight="1" x14ac:dyDescent="0.25">
      <c r="A106" s="9">
        <v>44776</v>
      </c>
      <c r="B106" s="10" t="s">
        <v>351</v>
      </c>
      <c r="C106" s="10" t="s">
        <v>352</v>
      </c>
      <c r="D106" s="10" t="s">
        <v>353</v>
      </c>
      <c r="E106" s="14"/>
      <c r="F106" s="10" t="s">
        <v>71</v>
      </c>
      <c r="G106" s="10" t="s">
        <v>354</v>
      </c>
      <c r="H106" s="10" t="s">
        <v>18</v>
      </c>
      <c r="I106" s="10" t="s">
        <v>24</v>
      </c>
      <c r="J106" s="11" t="str">
        <f>HYPERLINK("https://www.mofo.com","https://www.mofo.com")</f>
        <v>https://www.mofo.com</v>
      </c>
      <c r="K106" s="12">
        <v>2</v>
      </c>
      <c r="L106" s="13">
        <v>21</v>
      </c>
      <c r="M106" s="28" t="s">
        <v>25</v>
      </c>
    </row>
    <row r="107" spans="1:13" s="7" customFormat="1" ht="15" customHeight="1" x14ac:dyDescent="0.25">
      <c r="A107" s="9">
        <v>44776</v>
      </c>
      <c r="B107" s="10" t="s">
        <v>351</v>
      </c>
      <c r="C107" s="10" t="s">
        <v>132</v>
      </c>
      <c r="D107" s="10" t="s">
        <v>355</v>
      </c>
      <c r="E107" s="14"/>
      <c r="F107" s="10" t="s">
        <v>28</v>
      </c>
      <c r="G107" s="10" t="s">
        <v>356</v>
      </c>
      <c r="H107" s="10" t="s">
        <v>18</v>
      </c>
      <c r="I107" s="33" t="s">
        <v>24</v>
      </c>
      <c r="J107" s="34" t="s">
        <v>357</v>
      </c>
      <c r="K107" s="12">
        <v>1</v>
      </c>
      <c r="L107" s="13">
        <v>21</v>
      </c>
      <c r="M107" s="28" t="s">
        <v>25</v>
      </c>
    </row>
    <row r="108" spans="1:13" s="7" customFormat="1" ht="15" customHeight="1" x14ac:dyDescent="0.25">
      <c r="A108" s="9">
        <v>44776</v>
      </c>
      <c r="B108" s="10" t="s">
        <v>351</v>
      </c>
      <c r="C108" s="10" t="s">
        <v>358</v>
      </c>
      <c r="D108" s="10" t="s">
        <v>359</v>
      </c>
      <c r="E108" s="14"/>
      <c r="F108" s="10" t="s">
        <v>28</v>
      </c>
      <c r="G108" s="10" t="s">
        <v>356</v>
      </c>
      <c r="H108" s="10" t="s">
        <v>18</v>
      </c>
      <c r="I108" s="33" t="s">
        <v>24</v>
      </c>
      <c r="J108" s="34" t="s">
        <v>357</v>
      </c>
      <c r="K108" s="12">
        <v>4</v>
      </c>
      <c r="L108" s="13">
        <v>21</v>
      </c>
      <c r="M108" s="28" t="s">
        <v>25</v>
      </c>
    </row>
    <row r="109" spans="1:13" s="7" customFormat="1" ht="15" customHeight="1" x14ac:dyDescent="0.25">
      <c r="A109" s="9">
        <v>44776</v>
      </c>
      <c r="B109" s="10" t="s">
        <v>351</v>
      </c>
      <c r="C109" s="10" t="s">
        <v>360</v>
      </c>
      <c r="D109" s="10" t="s">
        <v>361</v>
      </c>
      <c r="E109" s="14"/>
      <c r="F109" s="10" t="s">
        <v>219</v>
      </c>
      <c r="G109" s="10" t="s">
        <v>362</v>
      </c>
      <c r="H109" s="10" t="s">
        <v>18</v>
      </c>
      <c r="I109" s="33" t="s">
        <v>24</v>
      </c>
      <c r="J109" s="34" t="s">
        <v>357</v>
      </c>
      <c r="K109" s="12">
        <v>8</v>
      </c>
      <c r="L109" s="13">
        <v>21</v>
      </c>
      <c r="M109" s="28" t="s">
        <v>25</v>
      </c>
    </row>
    <row r="110" spans="1:13" s="7" customFormat="1" ht="15" customHeight="1" x14ac:dyDescent="0.25">
      <c r="A110" s="16" t="s">
        <v>54</v>
      </c>
      <c r="B110" s="10" t="s">
        <v>363</v>
      </c>
      <c r="C110" s="10" t="s">
        <v>69</v>
      </c>
      <c r="D110" s="10" t="s">
        <v>364</v>
      </c>
      <c r="E110" s="14"/>
      <c r="F110" s="10" t="s">
        <v>17</v>
      </c>
      <c r="G110" s="14"/>
      <c r="H110" s="10" t="s">
        <v>18</v>
      </c>
      <c r="I110" s="10" t="s">
        <v>42</v>
      </c>
      <c r="J110" s="11" t="str">
        <f>HYPERLINK("https://munckwilson.com","https://munckwilson.com")</f>
        <v>https://munckwilson.com</v>
      </c>
      <c r="K110" s="12">
        <v>1</v>
      </c>
      <c r="L110" s="17"/>
      <c r="M110" s="29"/>
    </row>
    <row r="111" spans="1:13" s="7" customFormat="1" ht="15" customHeight="1" x14ac:dyDescent="0.25">
      <c r="A111" s="16" t="s">
        <v>54</v>
      </c>
      <c r="B111" s="10" t="s">
        <v>365</v>
      </c>
      <c r="C111" s="10" t="s">
        <v>69</v>
      </c>
      <c r="D111" s="10" t="s">
        <v>366</v>
      </c>
      <c r="E111" s="10" t="s">
        <v>367</v>
      </c>
      <c r="F111" s="10" t="s">
        <v>71</v>
      </c>
      <c r="G111" s="14"/>
      <c r="H111" s="10" t="s">
        <v>18</v>
      </c>
      <c r="I111" s="10" t="s">
        <v>29</v>
      </c>
      <c r="J111" s="11" t="str">
        <f>HYPERLINK("http://www.munsch.com/","http://www.munsch.com/")</f>
        <v>http://www.munsch.com/</v>
      </c>
      <c r="K111" s="12">
        <v>1</v>
      </c>
      <c r="L111" s="17"/>
      <c r="M111" s="29"/>
    </row>
    <row r="112" spans="1:13" s="7" customFormat="1" ht="15" customHeight="1" x14ac:dyDescent="0.25">
      <c r="A112" s="9">
        <v>44776</v>
      </c>
      <c r="B112" s="10" t="s">
        <v>368</v>
      </c>
      <c r="C112" s="10" t="s">
        <v>132</v>
      </c>
      <c r="D112" s="10" t="s">
        <v>369</v>
      </c>
      <c r="E112" s="10" t="s">
        <v>370</v>
      </c>
      <c r="F112" s="10" t="s">
        <v>28</v>
      </c>
      <c r="G112" s="14"/>
      <c r="H112" s="10" t="s">
        <v>18</v>
      </c>
      <c r="I112" s="10" t="s">
        <v>19</v>
      </c>
      <c r="J112" s="11" t="str">
        <f>HYPERLINK("https://nixlaw.com/","https://nixlaw.com/")</f>
        <v>https://nixlaw.com/</v>
      </c>
      <c r="K112" s="12">
        <v>1</v>
      </c>
      <c r="L112" s="13">
        <v>9</v>
      </c>
      <c r="M112" s="28" t="s">
        <v>25</v>
      </c>
    </row>
    <row r="113" spans="1:13" s="7" customFormat="1" ht="15" customHeight="1" x14ac:dyDescent="0.25">
      <c r="A113" s="9">
        <v>44774</v>
      </c>
      <c r="B113" s="10" t="s">
        <v>371</v>
      </c>
      <c r="C113" s="10" t="s">
        <v>372</v>
      </c>
      <c r="D113" s="31" t="s">
        <v>373</v>
      </c>
      <c r="E113" s="10" t="s">
        <v>374</v>
      </c>
      <c r="F113" s="10" t="s">
        <v>23</v>
      </c>
      <c r="G113" s="14"/>
      <c r="H113" s="10" t="s">
        <v>18</v>
      </c>
      <c r="I113" s="10" t="s">
        <v>24</v>
      </c>
      <c r="J113" s="11" t="str">
        <f>HYPERLINK("https://www.nortonrosefulbright.com","https://www.nortonrosefulbright.com")</f>
        <v>https://www.nortonrosefulbright.com</v>
      </c>
      <c r="K113" s="12">
        <v>8</v>
      </c>
      <c r="L113" s="13">
        <v>84</v>
      </c>
      <c r="M113" s="28" t="s">
        <v>20</v>
      </c>
    </row>
    <row r="114" spans="1:13" s="7" customFormat="1" ht="15" customHeight="1" x14ac:dyDescent="0.25">
      <c r="A114" s="9">
        <v>44777</v>
      </c>
      <c r="B114" s="10" t="s">
        <v>375</v>
      </c>
      <c r="C114" s="10" t="s">
        <v>69</v>
      </c>
      <c r="D114" s="14"/>
      <c r="E114" s="10" t="s">
        <v>376</v>
      </c>
      <c r="F114" s="10" t="s">
        <v>23</v>
      </c>
      <c r="G114" s="14"/>
      <c r="H114" s="10" t="s">
        <v>18</v>
      </c>
      <c r="I114" s="10" t="s">
        <v>24</v>
      </c>
      <c r="J114" s="11" t="str">
        <f>HYPERLINK("http://www.omm.com","http://www.omm.com")</f>
        <v>http://www.omm.com</v>
      </c>
      <c r="K114" s="12">
        <v>1</v>
      </c>
      <c r="L114" s="13">
        <v>21</v>
      </c>
      <c r="M114" s="28" t="s">
        <v>25</v>
      </c>
    </row>
    <row r="115" spans="1:13" s="7" customFormat="1" ht="15" customHeight="1" x14ac:dyDescent="0.25">
      <c r="A115" s="9">
        <v>44777</v>
      </c>
      <c r="B115" s="10" t="s">
        <v>375</v>
      </c>
      <c r="C115" s="10" t="s">
        <v>377</v>
      </c>
      <c r="D115" s="14"/>
      <c r="E115" s="10" t="s">
        <v>376</v>
      </c>
      <c r="F115" s="10" t="s">
        <v>23</v>
      </c>
      <c r="G115" s="14"/>
      <c r="H115" s="10" t="s">
        <v>18</v>
      </c>
      <c r="I115" s="10" t="s">
        <v>24</v>
      </c>
      <c r="J115" s="11" t="str">
        <f>HYPERLINK("http://www.omm.com","http://www.omm.com")</f>
        <v>http://www.omm.com</v>
      </c>
      <c r="K115" s="12">
        <v>6</v>
      </c>
      <c r="L115" s="13">
        <v>21</v>
      </c>
      <c r="M115" s="28" t="s">
        <v>25</v>
      </c>
    </row>
    <row r="116" spans="1:13" s="7" customFormat="1" ht="15" customHeight="1" x14ac:dyDescent="0.25">
      <c r="A116" s="9">
        <v>44777</v>
      </c>
      <c r="B116" s="10" t="s">
        <v>375</v>
      </c>
      <c r="C116" s="10" t="s">
        <v>378</v>
      </c>
      <c r="D116" s="14"/>
      <c r="E116" s="10" t="s">
        <v>376</v>
      </c>
      <c r="F116" s="10" t="s">
        <v>23</v>
      </c>
      <c r="G116" s="14"/>
      <c r="H116" s="10" t="s">
        <v>18</v>
      </c>
      <c r="I116" s="33" t="s">
        <v>24</v>
      </c>
      <c r="J116" s="34" t="str">
        <f>HYPERLINK("http://www.omm.com","http://www.omm.com")</f>
        <v>http://www.omm.com</v>
      </c>
      <c r="K116" s="12">
        <v>2</v>
      </c>
      <c r="L116" s="13">
        <v>21</v>
      </c>
      <c r="M116" s="28" t="s">
        <v>25</v>
      </c>
    </row>
    <row r="117" spans="1:13" s="7" customFormat="1" ht="15" customHeight="1" x14ac:dyDescent="0.25">
      <c r="A117" s="9">
        <v>44777</v>
      </c>
      <c r="B117" s="10" t="s">
        <v>379</v>
      </c>
      <c r="C117" s="10" t="s">
        <v>380</v>
      </c>
      <c r="D117" s="10" t="s">
        <v>381</v>
      </c>
      <c r="E117" s="10" t="s">
        <v>382</v>
      </c>
      <c r="F117" s="10" t="s">
        <v>28</v>
      </c>
      <c r="G117" s="14"/>
      <c r="H117" s="10" t="s">
        <v>18</v>
      </c>
      <c r="I117" s="10" t="s">
        <v>24</v>
      </c>
      <c r="J117" s="11" t="str">
        <f>HYPERLINK("https://orrick.com","https://orrick.com")</f>
        <v>https://orrick.com</v>
      </c>
      <c r="K117" s="12">
        <v>13</v>
      </c>
      <c r="L117" s="13">
        <v>12</v>
      </c>
      <c r="M117" s="28" t="s">
        <v>25</v>
      </c>
    </row>
    <row r="118" spans="1:13" s="7" customFormat="1" ht="15" customHeight="1" x14ac:dyDescent="0.25">
      <c r="A118" s="9">
        <v>44775</v>
      </c>
      <c r="B118" s="10" t="s">
        <v>383</v>
      </c>
      <c r="C118" s="10" t="s">
        <v>132</v>
      </c>
      <c r="D118" s="14"/>
      <c r="E118" s="14"/>
      <c r="F118" s="10" t="s">
        <v>23</v>
      </c>
      <c r="G118" s="14"/>
      <c r="H118" s="10" t="s">
        <v>99</v>
      </c>
      <c r="I118" s="10" t="s">
        <v>19</v>
      </c>
      <c r="J118" s="11" t="str">
        <f>HYPERLINK("http://www.ohkslaw.com","http://www.ohkslaw.com")</f>
        <v>http://www.ohkslaw.com</v>
      </c>
      <c r="K118" s="12">
        <v>1</v>
      </c>
      <c r="L118" s="13">
        <v>9</v>
      </c>
      <c r="M118" s="28" t="s">
        <v>25</v>
      </c>
    </row>
    <row r="119" spans="1:13" s="7" customFormat="1" ht="15" customHeight="1" x14ac:dyDescent="0.25">
      <c r="A119" s="9">
        <v>44777</v>
      </c>
      <c r="B119" s="10" t="s">
        <v>384</v>
      </c>
      <c r="C119" s="10" t="s">
        <v>385</v>
      </c>
      <c r="D119" s="14"/>
      <c r="E119" s="10" t="s">
        <v>386</v>
      </c>
      <c r="F119" s="10" t="s">
        <v>71</v>
      </c>
      <c r="G119" s="14"/>
      <c r="H119" s="10" t="s">
        <v>18</v>
      </c>
      <c r="I119" s="10" t="s">
        <v>42</v>
      </c>
      <c r="J119" s="11" t="str">
        <f>HYPERLINK("https://phrd.com","https://phrd.com")</f>
        <v>https://phrd.com</v>
      </c>
      <c r="K119" s="12">
        <v>1</v>
      </c>
      <c r="L119" s="13">
        <v>9</v>
      </c>
      <c r="M119" s="28" t="s">
        <v>20</v>
      </c>
    </row>
    <row r="120" spans="1:13" s="7" customFormat="1" ht="15" customHeight="1" x14ac:dyDescent="0.25">
      <c r="A120" s="9">
        <v>44777</v>
      </c>
      <c r="B120" s="10" t="s">
        <v>387</v>
      </c>
      <c r="C120" s="10" t="s">
        <v>388</v>
      </c>
      <c r="D120" s="14"/>
      <c r="E120" s="10" t="s">
        <v>389</v>
      </c>
      <c r="F120" s="10" t="s">
        <v>17</v>
      </c>
      <c r="G120" s="10" t="s">
        <v>390</v>
      </c>
      <c r="H120" s="10" t="s">
        <v>18</v>
      </c>
      <c r="I120" s="10" t="s">
        <v>24</v>
      </c>
      <c r="J120" s="11" t="str">
        <f>HYPERLINK("https://www.paulhastings.com/","https://www.paulhastings.com/")</f>
        <v>https://www.paulhastings.com/</v>
      </c>
      <c r="K120" s="12">
        <v>9</v>
      </c>
      <c r="L120" s="13">
        <v>21</v>
      </c>
      <c r="M120" s="28" t="s">
        <v>25</v>
      </c>
    </row>
    <row r="121" spans="1:13" s="7" customFormat="1" ht="15" customHeight="1" x14ac:dyDescent="0.25">
      <c r="A121" s="9">
        <v>44776</v>
      </c>
      <c r="B121" s="10" t="s">
        <v>391</v>
      </c>
      <c r="C121" s="10" t="s">
        <v>272</v>
      </c>
      <c r="D121" s="10" t="s">
        <v>392</v>
      </c>
      <c r="E121" s="10" t="s">
        <v>393</v>
      </c>
      <c r="F121" s="10" t="s">
        <v>394</v>
      </c>
      <c r="G121" s="10" t="s">
        <v>395</v>
      </c>
      <c r="H121" s="10" t="s">
        <v>18</v>
      </c>
      <c r="I121" s="10" t="s">
        <v>24</v>
      </c>
      <c r="J121" s="11" t="str">
        <f>HYPERLINK("https://www.perkinscoie.com","https://www.perkinscoie.com")</f>
        <v>https://www.perkinscoie.com</v>
      </c>
      <c r="K121" s="12">
        <v>2</v>
      </c>
      <c r="L121" s="13">
        <v>21</v>
      </c>
      <c r="M121" s="28" t="s">
        <v>25</v>
      </c>
    </row>
    <row r="122" spans="1:13" s="7" customFormat="1" ht="15" customHeight="1" x14ac:dyDescent="0.25">
      <c r="A122" s="9">
        <v>44776</v>
      </c>
      <c r="B122" s="10" t="s">
        <v>391</v>
      </c>
      <c r="C122" s="10" t="s">
        <v>396</v>
      </c>
      <c r="D122" s="10" t="s">
        <v>397</v>
      </c>
      <c r="E122" s="10" t="s">
        <v>393</v>
      </c>
      <c r="F122" s="10" t="s">
        <v>394</v>
      </c>
      <c r="G122" s="10" t="s">
        <v>398</v>
      </c>
      <c r="H122" s="10" t="s">
        <v>18</v>
      </c>
      <c r="I122" s="10" t="s">
        <v>24</v>
      </c>
      <c r="J122" s="11" t="str">
        <f>HYPERLINK("https://www.perkinscoie.com","https://www.perkinscoie.com")</f>
        <v>https://www.perkinscoie.com</v>
      </c>
      <c r="K122" s="12">
        <v>5</v>
      </c>
      <c r="L122" s="13">
        <v>21</v>
      </c>
      <c r="M122" s="28" t="s">
        <v>25</v>
      </c>
    </row>
    <row r="123" spans="1:13" s="7" customFormat="1" ht="15" customHeight="1" x14ac:dyDescent="0.25">
      <c r="A123" s="9">
        <v>44774</v>
      </c>
      <c r="B123" s="10" t="s">
        <v>399</v>
      </c>
      <c r="C123" s="10" t="s">
        <v>400</v>
      </c>
      <c r="D123" s="10" t="s">
        <v>401</v>
      </c>
      <c r="E123" s="10" t="s">
        <v>402</v>
      </c>
      <c r="F123" s="10" t="s">
        <v>71</v>
      </c>
      <c r="G123" s="14"/>
      <c r="H123" s="10" t="s">
        <v>18</v>
      </c>
      <c r="I123" s="10" t="s">
        <v>24</v>
      </c>
      <c r="J123" s="34" t="str">
        <f>HYPERLINK("https://www.pillsburylaw.com","https://www.pillsburylaw.com")</f>
        <v>https://www.pillsburylaw.com</v>
      </c>
      <c r="K123" s="12">
        <v>2</v>
      </c>
      <c r="L123" s="13">
        <v>21</v>
      </c>
      <c r="M123" s="28" t="s">
        <v>25</v>
      </c>
    </row>
    <row r="124" spans="1:13" s="7" customFormat="1" ht="15" customHeight="1" x14ac:dyDescent="0.25">
      <c r="A124" s="9">
        <v>44774</v>
      </c>
      <c r="B124" s="10" t="s">
        <v>399</v>
      </c>
      <c r="C124" s="10" t="s">
        <v>403</v>
      </c>
      <c r="D124" s="10" t="s">
        <v>401</v>
      </c>
      <c r="E124" s="10" t="s">
        <v>402</v>
      </c>
      <c r="F124" s="10" t="s">
        <v>71</v>
      </c>
      <c r="G124" s="14"/>
      <c r="H124" s="10" t="s">
        <v>18</v>
      </c>
      <c r="I124" s="10" t="s">
        <v>24</v>
      </c>
      <c r="J124" s="34" t="s">
        <v>404</v>
      </c>
      <c r="K124" s="12">
        <v>2</v>
      </c>
      <c r="L124" s="13">
        <v>21</v>
      </c>
      <c r="M124" s="28" t="s">
        <v>25</v>
      </c>
    </row>
    <row r="125" spans="1:13" s="7" customFormat="1" ht="15" customHeight="1" x14ac:dyDescent="0.25">
      <c r="A125" s="9">
        <v>44774</v>
      </c>
      <c r="B125" s="10" t="s">
        <v>405</v>
      </c>
      <c r="C125" s="10" t="s">
        <v>406</v>
      </c>
      <c r="D125" s="10" t="s">
        <v>407</v>
      </c>
      <c r="E125" s="10" t="s">
        <v>408</v>
      </c>
      <c r="F125" s="10" t="s">
        <v>219</v>
      </c>
      <c r="G125" s="10" t="s">
        <v>220</v>
      </c>
      <c r="H125" s="10" t="s">
        <v>18</v>
      </c>
      <c r="I125" s="10" t="s">
        <v>63</v>
      </c>
      <c r="J125" s="11" t="str">
        <f>HYPERLINK("https://www.pirkeybarber.com","https://www.pirkeybarber.com")</f>
        <v>https://www.pirkeybarber.com</v>
      </c>
      <c r="K125" s="12">
        <v>1</v>
      </c>
      <c r="L125" s="13">
        <v>10</v>
      </c>
      <c r="M125" s="28" t="s">
        <v>20</v>
      </c>
    </row>
    <row r="126" spans="1:13" s="7" customFormat="1" ht="15" customHeight="1" x14ac:dyDescent="0.25">
      <c r="A126" s="9">
        <v>44775</v>
      </c>
      <c r="B126" s="10" t="s">
        <v>409</v>
      </c>
      <c r="C126" s="10" t="s">
        <v>410</v>
      </c>
      <c r="D126" s="10" t="s">
        <v>411</v>
      </c>
      <c r="E126" s="10" t="s">
        <v>412</v>
      </c>
      <c r="F126" s="10" t="s">
        <v>17</v>
      </c>
      <c r="G126" s="14"/>
      <c r="H126" s="10" t="s">
        <v>18</v>
      </c>
      <c r="I126" s="10" t="s">
        <v>24</v>
      </c>
      <c r="J126" s="11" t="str">
        <f>HYPERLINK("http://www.polsinelli.com","http://www.polsinelli.com")</f>
        <v>http://www.polsinelli.com</v>
      </c>
      <c r="K126" s="12">
        <v>12</v>
      </c>
      <c r="L126" s="13">
        <v>21</v>
      </c>
      <c r="M126" s="28" t="s">
        <v>25</v>
      </c>
    </row>
    <row r="127" spans="1:13" s="7" customFormat="1" ht="15" customHeight="1" x14ac:dyDescent="0.25">
      <c r="A127" s="9">
        <v>44774</v>
      </c>
      <c r="B127" s="10" t="s">
        <v>413</v>
      </c>
      <c r="C127" s="10" t="s">
        <v>14</v>
      </c>
      <c r="D127" s="14"/>
      <c r="E127" s="10" t="s">
        <v>414</v>
      </c>
      <c r="F127" s="10" t="s">
        <v>23</v>
      </c>
      <c r="G127" s="14"/>
      <c r="H127" s="10" t="s">
        <v>18</v>
      </c>
      <c r="I127" s="10" t="s">
        <v>29</v>
      </c>
      <c r="J127" s="11" t="str">
        <f>HYPERLINK("https://www.porterhedges.com/v","https://www.porterhedges.com/v")</f>
        <v>https://www.porterhedges.com/v</v>
      </c>
      <c r="K127" s="12">
        <v>1</v>
      </c>
      <c r="L127" s="13">
        <v>21</v>
      </c>
      <c r="M127" s="28" t="s">
        <v>25</v>
      </c>
    </row>
    <row r="128" spans="1:13" s="7" customFormat="1" ht="15" customHeight="1" x14ac:dyDescent="0.25">
      <c r="A128" s="9">
        <v>44775</v>
      </c>
      <c r="B128" s="10" t="s">
        <v>415</v>
      </c>
      <c r="C128" s="10" t="s">
        <v>127</v>
      </c>
      <c r="D128" s="14"/>
      <c r="E128" s="14"/>
      <c r="F128" s="10" t="s">
        <v>17</v>
      </c>
      <c r="G128" s="14"/>
      <c r="H128" s="10" t="s">
        <v>41</v>
      </c>
      <c r="I128" s="10" t="s">
        <v>63</v>
      </c>
      <c r="J128" s="11" t="str">
        <f>HYPERLINK("http://www.pulmanlaw.com","http://www.pulmanlaw.com")</f>
        <v>http://www.pulmanlaw.com</v>
      </c>
      <c r="K128" s="12">
        <v>1</v>
      </c>
      <c r="L128" s="13">
        <v>21</v>
      </c>
      <c r="M128" s="28" t="s">
        <v>20</v>
      </c>
    </row>
    <row r="129" spans="1:13" s="7" customFormat="1" ht="15" customHeight="1" x14ac:dyDescent="0.25">
      <c r="A129" s="9">
        <v>44777</v>
      </c>
      <c r="B129" s="10" t="s">
        <v>416</v>
      </c>
      <c r="C129" s="10" t="s">
        <v>417</v>
      </c>
      <c r="D129" s="14"/>
      <c r="E129" s="14"/>
      <c r="F129" s="10" t="s">
        <v>28</v>
      </c>
      <c r="G129" s="14"/>
      <c r="H129" s="10" t="s">
        <v>99</v>
      </c>
      <c r="I129" s="10" t="s">
        <v>24</v>
      </c>
      <c r="J129" s="11" t="str">
        <f>HYPERLINK("http://www.quinnemanuel.com","http://www.quinnemanuel.com")</f>
        <v>http://www.quinnemanuel.com</v>
      </c>
      <c r="K129" s="12">
        <v>6</v>
      </c>
      <c r="L129" s="13">
        <v>21</v>
      </c>
      <c r="M129" s="28" t="s">
        <v>25</v>
      </c>
    </row>
    <row r="130" spans="1:13" s="7" customFormat="1" ht="15" customHeight="1" x14ac:dyDescent="0.25">
      <c r="A130" s="9">
        <v>44775</v>
      </c>
      <c r="B130" s="10" t="s">
        <v>418</v>
      </c>
      <c r="C130" s="10" t="s">
        <v>378</v>
      </c>
      <c r="D130" s="10" t="s">
        <v>419</v>
      </c>
      <c r="E130" s="10" t="s">
        <v>420</v>
      </c>
      <c r="F130" s="10" t="s">
        <v>23</v>
      </c>
      <c r="G130" s="14"/>
      <c r="H130" s="10" t="s">
        <v>18</v>
      </c>
      <c r="I130" s="10" t="s">
        <v>24</v>
      </c>
      <c r="J130" s="11" t="str">
        <f>HYPERLINK("https://www.reedsmith.com/en","https://www.reedsmith.com/en")</f>
        <v>https://www.reedsmith.com/en</v>
      </c>
      <c r="K130" s="12">
        <v>3</v>
      </c>
      <c r="L130" s="13">
        <v>63</v>
      </c>
      <c r="M130" s="28" t="s">
        <v>25</v>
      </c>
    </row>
    <row r="131" spans="1:13" s="7" customFormat="1" ht="15" customHeight="1" x14ac:dyDescent="0.25">
      <c r="A131" s="9" t="s">
        <v>54</v>
      </c>
      <c r="B131" s="10" t="s">
        <v>418</v>
      </c>
      <c r="C131" s="10" t="s">
        <v>421</v>
      </c>
      <c r="D131" s="10" t="s">
        <v>422</v>
      </c>
      <c r="E131" s="10" t="s">
        <v>423</v>
      </c>
      <c r="F131" s="10" t="s">
        <v>17</v>
      </c>
      <c r="G131" s="21" t="s">
        <v>424</v>
      </c>
      <c r="H131" s="10" t="s">
        <v>18</v>
      </c>
      <c r="I131" s="10" t="s">
        <v>24</v>
      </c>
      <c r="J131" s="11" t="str">
        <f>HYPERLINK("https://www.reedsmith.com/en","https://www.reedsmith.com/en")</f>
        <v>https://www.reedsmith.com/en</v>
      </c>
      <c r="K131" s="12">
        <v>9</v>
      </c>
      <c r="L131" s="17"/>
      <c r="M131" s="29"/>
    </row>
    <row r="132" spans="1:13" s="7" customFormat="1" ht="15" customHeight="1" x14ac:dyDescent="0.25">
      <c r="A132" s="9">
        <v>44777</v>
      </c>
      <c r="B132" s="10" t="s">
        <v>425</v>
      </c>
      <c r="C132" s="10" t="s">
        <v>14</v>
      </c>
      <c r="D132" s="14"/>
      <c r="E132" s="14"/>
      <c r="F132" s="10" t="s">
        <v>17</v>
      </c>
      <c r="G132" s="14"/>
      <c r="H132" s="10" t="s">
        <v>99</v>
      </c>
      <c r="I132" s="10" t="s">
        <v>19</v>
      </c>
      <c r="J132" s="11" t="str">
        <f>HYPERLINK("https://reynoldsfrizzell.com","https://reynoldsfrizzell.com")</f>
        <v>https://reynoldsfrizzell.com</v>
      </c>
      <c r="K132" s="12">
        <v>1</v>
      </c>
      <c r="L132" s="13">
        <v>14</v>
      </c>
      <c r="M132" s="28" t="s">
        <v>25</v>
      </c>
    </row>
    <row r="133" spans="1:13" s="7" customFormat="1" ht="15" customHeight="1" x14ac:dyDescent="0.25">
      <c r="A133" s="16" t="s">
        <v>54</v>
      </c>
      <c r="B133" s="10" t="s">
        <v>426</v>
      </c>
      <c r="C133" s="10" t="s">
        <v>427</v>
      </c>
      <c r="D133" s="10" t="s">
        <v>428</v>
      </c>
      <c r="E133" s="14"/>
      <c r="F133" s="10" t="s">
        <v>82</v>
      </c>
      <c r="G133" s="14"/>
      <c r="H133" s="10" t="s">
        <v>18</v>
      </c>
      <c r="I133" s="10" t="s">
        <v>83</v>
      </c>
      <c r="J133" s="11" t="str">
        <f>HYPERLINK("https://rivcoda.org","https://rivcoda.org")</f>
        <v>https://rivcoda.org</v>
      </c>
      <c r="K133" s="12">
        <v>5</v>
      </c>
      <c r="L133" s="17"/>
      <c r="M133" s="29"/>
    </row>
    <row r="134" spans="1:13" s="7" customFormat="1" ht="15" customHeight="1" x14ac:dyDescent="0.25">
      <c r="A134" s="16" t="s">
        <v>54</v>
      </c>
      <c r="B134" s="10" t="s">
        <v>429</v>
      </c>
      <c r="C134" s="10" t="s">
        <v>430</v>
      </c>
      <c r="D134" s="10" t="s">
        <v>431</v>
      </c>
      <c r="E134" s="10" t="s">
        <v>432</v>
      </c>
      <c r="F134" s="10" t="s">
        <v>158</v>
      </c>
      <c r="G134" s="10" t="s">
        <v>433</v>
      </c>
      <c r="H134" s="10" t="s">
        <v>18</v>
      </c>
      <c r="I134" s="10" t="s">
        <v>63</v>
      </c>
      <c r="J134" s="11" t="str">
        <f>HYPERLINK("https://www.rothwellfigg.com","https://www.rothwellfigg.com")</f>
        <v>https://www.rothwellfigg.com</v>
      </c>
      <c r="K134" s="12">
        <v>1</v>
      </c>
      <c r="L134" s="17"/>
      <c r="M134" s="29"/>
    </row>
    <row r="135" spans="1:13" s="7" customFormat="1" ht="15" customHeight="1" x14ac:dyDescent="0.25">
      <c r="A135" s="16" t="s">
        <v>54</v>
      </c>
      <c r="B135" s="10" t="s">
        <v>434</v>
      </c>
      <c r="C135" s="10" t="s">
        <v>435</v>
      </c>
      <c r="D135" s="10" t="s">
        <v>436</v>
      </c>
      <c r="E135" s="14"/>
      <c r="F135" s="10" t="s">
        <v>23</v>
      </c>
      <c r="G135" s="10" t="s">
        <v>34</v>
      </c>
      <c r="H135" s="10" t="s">
        <v>18</v>
      </c>
      <c r="I135" s="10" t="s">
        <v>29</v>
      </c>
      <c r="J135" s="11" t="str">
        <f>HYPERLINK("http://www.rutan.com","http://www.rutan.com")</f>
        <v>http://www.rutan.com</v>
      </c>
      <c r="K135" s="12">
        <v>3</v>
      </c>
      <c r="L135" s="17"/>
      <c r="M135" s="29"/>
    </row>
    <row r="136" spans="1:13" s="7" customFormat="1" ht="15" customHeight="1" x14ac:dyDescent="0.25">
      <c r="A136" s="9">
        <v>44777</v>
      </c>
      <c r="B136" s="10" t="s">
        <v>437</v>
      </c>
      <c r="C136" s="10" t="s">
        <v>14</v>
      </c>
      <c r="D136" s="14"/>
      <c r="E136" s="14"/>
      <c r="F136" s="10" t="s">
        <v>17</v>
      </c>
      <c r="G136" s="14"/>
      <c r="H136" s="10" t="s">
        <v>18</v>
      </c>
      <c r="I136" s="10" t="s">
        <v>19</v>
      </c>
      <c r="J136" s="11" t="str">
        <f>HYPERLINK("https://shjlawfirm.com/","https://shjlawfirm.com/")</f>
        <v>https://shjlawfirm.com/</v>
      </c>
      <c r="K136" s="12">
        <v>1</v>
      </c>
      <c r="L136" s="13">
        <v>21</v>
      </c>
      <c r="M136" s="28" t="s">
        <v>20</v>
      </c>
    </row>
    <row r="137" spans="1:13" s="7" customFormat="1" ht="15" customHeight="1" x14ac:dyDescent="0.25">
      <c r="A137" s="9">
        <v>44777</v>
      </c>
      <c r="B137" s="10" t="s">
        <v>438</v>
      </c>
      <c r="C137" s="10" t="s">
        <v>132</v>
      </c>
      <c r="D137" s="10" t="s">
        <v>439</v>
      </c>
      <c r="E137" s="10" t="s">
        <v>440</v>
      </c>
      <c r="F137" s="10" t="s">
        <v>158</v>
      </c>
      <c r="G137" s="10" t="s">
        <v>441</v>
      </c>
      <c r="H137" s="10" t="s">
        <v>99</v>
      </c>
      <c r="I137" s="10" t="s">
        <v>29</v>
      </c>
      <c r="J137" s="11" t="str">
        <f>HYPERLINK("http://www.slwip.com","http://www.slwip.com")</f>
        <v>http://www.slwip.com</v>
      </c>
      <c r="K137" s="12">
        <v>1</v>
      </c>
      <c r="L137" s="13">
        <v>21</v>
      </c>
      <c r="M137" s="28" t="s">
        <v>20</v>
      </c>
    </row>
    <row r="138" spans="1:13" s="7" customFormat="1" ht="15" customHeight="1" x14ac:dyDescent="0.25">
      <c r="A138" s="16" t="s">
        <v>54</v>
      </c>
      <c r="B138" s="10" t="s">
        <v>442</v>
      </c>
      <c r="C138" s="10" t="s">
        <v>132</v>
      </c>
      <c r="D138" s="10" t="s">
        <v>443</v>
      </c>
      <c r="E138" s="10" t="s">
        <v>444</v>
      </c>
      <c r="F138" s="10" t="s">
        <v>28</v>
      </c>
      <c r="G138" s="14"/>
      <c r="H138" s="10" t="s">
        <v>18</v>
      </c>
      <c r="I138" s="10" t="s">
        <v>63</v>
      </c>
      <c r="J138" s="11" t="str">
        <f>HYPERLINK("http://www.scottdoug.com","http://www.scottdoug.com")</f>
        <v>http://www.scottdoug.com</v>
      </c>
      <c r="K138" s="12">
        <v>1</v>
      </c>
      <c r="L138" s="17"/>
      <c r="M138" s="29"/>
    </row>
    <row r="139" spans="1:13" s="7" customFormat="1" ht="15" customHeight="1" x14ac:dyDescent="0.25">
      <c r="A139" s="9">
        <v>44778</v>
      </c>
      <c r="B139" s="10" t="s">
        <v>445</v>
      </c>
      <c r="C139" s="10" t="s">
        <v>446</v>
      </c>
      <c r="D139" s="10" t="s">
        <v>447</v>
      </c>
      <c r="E139" s="14"/>
      <c r="F139" s="10" t="s">
        <v>219</v>
      </c>
      <c r="G139" s="10" t="s">
        <v>448</v>
      </c>
      <c r="H139" s="10" t="s">
        <v>18</v>
      </c>
      <c r="I139" s="10" t="s">
        <v>42</v>
      </c>
      <c r="J139" s="11" t="str">
        <f>HYPERLINK("http://www.seedip.com/","http://www.seedip.com/")</f>
        <v>http://www.seedip.com/</v>
      </c>
      <c r="K139" s="12">
        <v>1</v>
      </c>
      <c r="L139" s="13">
        <v>14</v>
      </c>
      <c r="M139" s="28" t="s">
        <v>20</v>
      </c>
    </row>
    <row r="140" spans="1:13" s="7" customFormat="1" ht="15" customHeight="1" x14ac:dyDescent="0.25">
      <c r="A140" s="16" t="s">
        <v>54</v>
      </c>
      <c r="B140" s="10" t="s">
        <v>449</v>
      </c>
      <c r="C140" s="48" t="s">
        <v>450</v>
      </c>
      <c r="D140" s="10" t="s">
        <v>451</v>
      </c>
      <c r="E140" s="21" t="s">
        <v>452</v>
      </c>
      <c r="F140" s="10" t="s">
        <v>82</v>
      </c>
      <c r="G140" s="10"/>
      <c r="H140" s="10" t="s">
        <v>18</v>
      </c>
      <c r="I140" s="10" t="s">
        <v>63</v>
      </c>
      <c r="J140" s="46" t="s">
        <v>453</v>
      </c>
      <c r="K140" s="12">
        <v>1</v>
      </c>
      <c r="L140" s="17"/>
      <c r="M140" s="29"/>
    </row>
    <row r="141" spans="1:13" s="7" customFormat="1" ht="15" customHeight="1" x14ac:dyDescent="0.25">
      <c r="A141" s="9">
        <v>44778</v>
      </c>
      <c r="B141" s="10" t="s">
        <v>454</v>
      </c>
      <c r="C141" s="10" t="s">
        <v>14</v>
      </c>
      <c r="D141" s="10"/>
      <c r="E141" s="14"/>
      <c r="F141" s="10" t="s">
        <v>23</v>
      </c>
      <c r="G141" s="10"/>
      <c r="H141" s="10" t="s">
        <v>99</v>
      </c>
      <c r="I141" s="10" t="s">
        <v>63</v>
      </c>
      <c r="J141" s="11" t="s">
        <v>455</v>
      </c>
      <c r="K141" s="12">
        <v>1</v>
      </c>
      <c r="L141" s="13">
        <v>14</v>
      </c>
      <c r="M141" s="28" t="s">
        <v>25</v>
      </c>
    </row>
    <row r="142" spans="1:13" s="7" customFormat="1" ht="15" customHeight="1" x14ac:dyDescent="0.25">
      <c r="A142" s="9">
        <v>44774</v>
      </c>
      <c r="B142" s="10" t="s">
        <v>456</v>
      </c>
      <c r="C142" s="10" t="s">
        <v>457</v>
      </c>
      <c r="D142" s="14"/>
      <c r="E142" s="10" t="s">
        <v>458</v>
      </c>
      <c r="F142" s="10" t="s">
        <v>71</v>
      </c>
      <c r="G142" s="14"/>
      <c r="H142" s="10" t="s">
        <v>18</v>
      </c>
      <c r="I142" s="10" t="s">
        <v>24</v>
      </c>
      <c r="J142" s="11" t="str">
        <f>HYPERLINK("https://www.shearman.com/","https://www.shearman.com/")</f>
        <v>https://www.shearman.com/</v>
      </c>
      <c r="K142" s="12">
        <v>2</v>
      </c>
      <c r="L142" s="13">
        <v>21</v>
      </c>
      <c r="M142" s="28" t="s">
        <v>25</v>
      </c>
    </row>
    <row r="143" spans="1:13" s="7" customFormat="1" ht="15" customHeight="1" x14ac:dyDescent="0.25">
      <c r="A143" s="9">
        <v>44774</v>
      </c>
      <c r="B143" s="10" t="s">
        <v>456</v>
      </c>
      <c r="C143" s="10" t="s">
        <v>14</v>
      </c>
      <c r="D143" s="14"/>
      <c r="E143" s="10" t="s">
        <v>458</v>
      </c>
      <c r="F143" s="10" t="s">
        <v>71</v>
      </c>
      <c r="G143" s="14"/>
      <c r="H143" s="10" t="s">
        <v>18</v>
      </c>
      <c r="I143" s="10" t="s">
        <v>24</v>
      </c>
      <c r="J143" s="11" t="str">
        <f>HYPERLINK("http://www.shearman.com","http://www.shearman.com")</f>
        <v>http://www.shearman.com</v>
      </c>
      <c r="K143" s="12">
        <v>1</v>
      </c>
      <c r="L143" s="13">
        <v>21</v>
      </c>
      <c r="M143" s="28" t="s">
        <v>25</v>
      </c>
    </row>
    <row r="144" spans="1:13" s="7" customFormat="1" ht="15" customHeight="1" x14ac:dyDescent="0.25">
      <c r="A144" s="9">
        <v>44774</v>
      </c>
      <c r="B144" s="10" t="s">
        <v>456</v>
      </c>
      <c r="C144" s="10" t="s">
        <v>459</v>
      </c>
      <c r="D144" s="14"/>
      <c r="E144" s="10" t="s">
        <v>458</v>
      </c>
      <c r="F144" s="10" t="s">
        <v>71</v>
      </c>
      <c r="G144" s="14"/>
      <c r="H144" s="10" t="s">
        <v>18</v>
      </c>
      <c r="I144" s="10" t="s">
        <v>24</v>
      </c>
      <c r="J144" s="11" t="str">
        <f>HYPERLINK("https://www.shearman.com","https://www.shearman.com")</f>
        <v>https://www.shearman.com</v>
      </c>
      <c r="K144" s="12">
        <v>1</v>
      </c>
      <c r="L144" s="13">
        <v>21</v>
      </c>
      <c r="M144" s="28" t="s">
        <v>25</v>
      </c>
    </row>
    <row r="145" spans="1:13" s="7" customFormat="1" ht="15" customHeight="1" x14ac:dyDescent="0.25">
      <c r="A145" s="9">
        <v>44775</v>
      </c>
      <c r="B145" s="10" t="s">
        <v>460</v>
      </c>
      <c r="C145" s="10" t="s">
        <v>461</v>
      </c>
      <c r="D145" s="10" t="s">
        <v>462</v>
      </c>
      <c r="E145" s="10" t="s">
        <v>463</v>
      </c>
      <c r="F145" s="10" t="s">
        <v>17</v>
      </c>
      <c r="G145" s="14"/>
      <c r="H145" s="10" t="s">
        <v>18</v>
      </c>
      <c r="I145" s="10" t="s">
        <v>24</v>
      </c>
      <c r="J145" s="11" t="str">
        <f>HYPERLINK("http://www.sheppardmullin.com","http://www.sheppardmullin.com")</f>
        <v>http://www.sheppardmullin.com</v>
      </c>
      <c r="K145" s="12">
        <v>15</v>
      </c>
      <c r="L145" s="13">
        <v>21</v>
      </c>
      <c r="M145" s="28" t="s">
        <v>20</v>
      </c>
    </row>
    <row r="146" spans="1:13" s="7" customFormat="1" ht="15" customHeight="1" x14ac:dyDescent="0.25">
      <c r="A146" s="16" t="s">
        <v>54</v>
      </c>
      <c r="B146" s="14" t="s">
        <v>464</v>
      </c>
      <c r="C146" s="10" t="s">
        <v>465</v>
      </c>
      <c r="D146" s="10" t="s">
        <v>466</v>
      </c>
      <c r="E146" s="10" t="s">
        <v>467</v>
      </c>
      <c r="F146" s="10" t="s">
        <v>71</v>
      </c>
      <c r="G146" s="14"/>
      <c r="H146" s="10" t="s">
        <v>18</v>
      </c>
      <c r="I146" s="10" t="s">
        <v>24</v>
      </c>
      <c r="J146" s="11" t="str">
        <f>HYPERLINK("https://www.shb.com/ ","https://www.shb.com/ ")</f>
        <v xml:space="preserve">https://www.shb.com/ </v>
      </c>
      <c r="K146" s="12">
        <v>4</v>
      </c>
      <c r="L146" s="17"/>
      <c r="M146" s="29"/>
    </row>
    <row r="147" spans="1:13" s="7" customFormat="1" ht="15" customHeight="1" x14ac:dyDescent="0.25">
      <c r="A147" s="16" t="s">
        <v>54</v>
      </c>
      <c r="B147" s="10" t="s">
        <v>468</v>
      </c>
      <c r="C147" s="10" t="s">
        <v>459</v>
      </c>
      <c r="D147" s="10" t="s">
        <v>255</v>
      </c>
      <c r="E147" s="10" t="s">
        <v>469</v>
      </c>
      <c r="F147" s="10" t="s">
        <v>23</v>
      </c>
      <c r="G147" s="14"/>
      <c r="H147" s="10" t="s">
        <v>18</v>
      </c>
      <c r="I147" s="10" t="s">
        <v>24</v>
      </c>
      <c r="J147" s="11" t="str">
        <f>HYPERLINK("http://www.sidley.com","http://www.sidley.com")</f>
        <v>http://www.sidley.com</v>
      </c>
      <c r="K147" s="12">
        <v>1</v>
      </c>
      <c r="L147" s="17"/>
      <c r="M147" s="29"/>
    </row>
    <row r="148" spans="1:13" s="7" customFormat="1" ht="15" customHeight="1" x14ac:dyDescent="0.25">
      <c r="A148" s="9">
        <v>44775</v>
      </c>
      <c r="B148" s="10" t="s">
        <v>468</v>
      </c>
      <c r="C148" s="10" t="s">
        <v>14</v>
      </c>
      <c r="D148" s="10" t="s">
        <v>470</v>
      </c>
      <c r="E148" s="10" t="s">
        <v>471</v>
      </c>
      <c r="F148" s="10" t="s">
        <v>23</v>
      </c>
      <c r="G148" s="14"/>
      <c r="H148" s="10" t="s">
        <v>18</v>
      </c>
      <c r="I148" s="10" t="s">
        <v>24</v>
      </c>
      <c r="J148" s="11" t="str">
        <f>HYPERLINK("http://www.sidley.com","http://www.sidley.com")</f>
        <v>http://www.sidley.com</v>
      </c>
      <c r="K148" s="12">
        <v>1</v>
      </c>
      <c r="L148" s="13">
        <v>42</v>
      </c>
      <c r="M148" s="28" t="s">
        <v>20</v>
      </c>
    </row>
    <row r="149" spans="1:13" s="7" customFormat="1" ht="15" customHeight="1" x14ac:dyDescent="0.25">
      <c r="A149" s="9">
        <v>44775</v>
      </c>
      <c r="B149" s="10" t="s">
        <v>468</v>
      </c>
      <c r="C149" s="10" t="s">
        <v>69</v>
      </c>
      <c r="D149" s="14"/>
      <c r="E149" s="10" t="s">
        <v>472</v>
      </c>
      <c r="F149" s="10" t="s">
        <v>23</v>
      </c>
      <c r="G149" s="14"/>
      <c r="H149" s="10" t="s">
        <v>18</v>
      </c>
      <c r="I149" s="10" t="s">
        <v>24</v>
      </c>
      <c r="J149" s="11" t="str">
        <f>HYPERLINK("https://sidley.com","https://sidley.com")</f>
        <v>https://sidley.com</v>
      </c>
      <c r="K149" s="12">
        <v>1</v>
      </c>
      <c r="L149" s="13">
        <v>42</v>
      </c>
      <c r="M149" s="28" t="s">
        <v>20</v>
      </c>
    </row>
    <row r="150" spans="1:13" s="7" customFormat="1" ht="15" customHeight="1" x14ac:dyDescent="0.25">
      <c r="A150" s="9">
        <v>44775</v>
      </c>
      <c r="B150" s="10" t="s">
        <v>468</v>
      </c>
      <c r="C150" s="10" t="s">
        <v>473</v>
      </c>
      <c r="D150" s="14"/>
      <c r="E150" s="10" t="s">
        <v>472</v>
      </c>
      <c r="F150" s="10" t="s">
        <v>23</v>
      </c>
      <c r="G150" s="14"/>
      <c r="H150" s="10" t="s">
        <v>18</v>
      </c>
      <c r="I150" s="10" t="s">
        <v>24</v>
      </c>
      <c r="J150" s="11" t="str">
        <f>HYPERLINK("https://sidley.com","https://sidley.com")</f>
        <v>https://sidley.com</v>
      </c>
      <c r="K150" s="12">
        <v>1</v>
      </c>
      <c r="L150" s="13">
        <v>21</v>
      </c>
      <c r="M150" s="28" t="s">
        <v>20</v>
      </c>
    </row>
    <row r="151" spans="1:13" s="7" customFormat="1" ht="15" customHeight="1" x14ac:dyDescent="0.25">
      <c r="A151" s="9">
        <v>44774</v>
      </c>
      <c r="B151" s="10" t="s">
        <v>474</v>
      </c>
      <c r="C151" s="10" t="s">
        <v>475</v>
      </c>
      <c r="D151" s="14"/>
      <c r="E151" s="14"/>
      <c r="F151" s="10" t="s">
        <v>23</v>
      </c>
      <c r="G151" s="14"/>
      <c r="H151" s="10" t="s">
        <v>18</v>
      </c>
      <c r="I151" s="10" t="s">
        <v>24</v>
      </c>
      <c r="J151" s="11" t="str">
        <f>HYPERLINK("http://www.stblaw.com","http://www.stblaw.com")</f>
        <v>http://www.stblaw.com</v>
      </c>
      <c r="K151" s="12">
        <v>2</v>
      </c>
      <c r="L151" s="13">
        <v>63</v>
      </c>
      <c r="M151" s="28" t="s">
        <v>25</v>
      </c>
    </row>
    <row r="152" spans="1:13" s="7" customFormat="1" ht="15" customHeight="1" x14ac:dyDescent="0.25">
      <c r="A152" s="9">
        <v>44775</v>
      </c>
      <c r="B152" s="10" t="s">
        <v>476</v>
      </c>
      <c r="C152" s="10" t="s">
        <v>14</v>
      </c>
      <c r="D152" s="14"/>
      <c r="E152" s="14"/>
      <c r="F152" s="10" t="s">
        <v>71</v>
      </c>
      <c r="G152" s="14"/>
      <c r="H152" s="10" t="s">
        <v>18</v>
      </c>
      <c r="I152" s="10" t="s">
        <v>24</v>
      </c>
      <c r="J152" s="11" t="str">
        <f>HYPERLINK("http://www.skadden.com","http://www.skadden.com")</f>
        <v>http://www.skadden.com</v>
      </c>
      <c r="K152" s="12">
        <v>1</v>
      </c>
      <c r="L152" s="13">
        <v>21</v>
      </c>
      <c r="M152" s="28" t="s">
        <v>25</v>
      </c>
    </row>
    <row r="153" spans="1:13" s="7" customFormat="1" ht="15" customHeight="1" x14ac:dyDescent="0.25">
      <c r="A153" s="9">
        <v>44777</v>
      </c>
      <c r="B153" s="10" t="s">
        <v>477</v>
      </c>
      <c r="C153" s="10" t="s">
        <v>478</v>
      </c>
      <c r="D153" s="10" t="s">
        <v>479</v>
      </c>
      <c r="E153" s="10" t="s">
        <v>480</v>
      </c>
      <c r="F153" s="10" t="s">
        <v>71</v>
      </c>
      <c r="G153" s="10" t="s">
        <v>481</v>
      </c>
      <c r="H153" s="10" t="s">
        <v>18</v>
      </c>
      <c r="I153" s="10" t="s">
        <v>24</v>
      </c>
      <c r="J153" s="11" t="str">
        <f>HYPERLINK("https://www.steptoe.com/en/","https://www.steptoe.com/en/")</f>
        <v>https://www.steptoe.com/en/</v>
      </c>
      <c r="K153" s="12">
        <v>1</v>
      </c>
      <c r="L153" s="13">
        <v>21</v>
      </c>
      <c r="M153" s="28" t="s">
        <v>20</v>
      </c>
    </row>
    <row r="154" spans="1:13" s="7" customFormat="1" ht="15" customHeight="1" x14ac:dyDescent="0.25">
      <c r="A154" s="16" t="s">
        <v>54</v>
      </c>
      <c r="B154" s="10" t="s">
        <v>482</v>
      </c>
      <c r="C154" s="10" t="s">
        <v>206</v>
      </c>
      <c r="D154" s="10" t="s">
        <v>483</v>
      </c>
      <c r="E154" s="14"/>
      <c r="F154" s="10" t="s">
        <v>219</v>
      </c>
      <c r="G154" s="10" t="s">
        <v>484</v>
      </c>
      <c r="H154" s="10" t="s">
        <v>99</v>
      </c>
      <c r="I154" s="10" t="s">
        <v>29</v>
      </c>
      <c r="J154" s="11" t="str">
        <f>HYPERLINK("https://www.sternekessler.com","https://www.sternekessler.com")</f>
        <v>https://www.sternekessler.com</v>
      </c>
      <c r="K154" s="12">
        <v>1</v>
      </c>
      <c r="L154" s="17"/>
      <c r="M154" s="29"/>
    </row>
    <row r="155" spans="1:13" s="7" customFormat="1" ht="15" customHeight="1" x14ac:dyDescent="0.25">
      <c r="A155" s="9">
        <v>44776</v>
      </c>
      <c r="B155" s="10" t="s">
        <v>485</v>
      </c>
      <c r="C155" s="10" t="s">
        <v>459</v>
      </c>
      <c r="D155" s="14"/>
      <c r="E155" s="10" t="s">
        <v>486</v>
      </c>
      <c r="F155" s="10" t="s">
        <v>71</v>
      </c>
      <c r="G155" s="14"/>
      <c r="H155" s="10" t="s">
        <v>18</v>
      </c>
      <c r="I155" s="10" t="s">
        <v>24</v>
      </c>
      <c r="J155" s="11" t="str">
        <f>HYPERLINK("https://careers.sullcrom.com/","https://careers.sullcrom.com/")</f>
        <v>https://careers.sullcrom.com/</v>
      </c>
      <c r="K155" s="12">
        <v>1</v>
      </c>
      <c r="L155" s="13">
        <v>21</v>
      </c>
      <c r="M155" s="28" t="s">
        <v>25</v>
      </c>
    </row>
    <row r="156" spans="1:13" s="7" customFormat="1" ht="15" customHeight="1" x14ac:dyDescent="0.25">
      <c r="A156" s="9">
        <v>44774</v>
      </c>
      <c r="B156" s="10" t="s">
        <v>487</v>
      </c>
      <c r="C156" s="10" t="s">
        <v>488</v>
      </c>
      <c r="D156" s="10" t="s">
        <v>489</v>
      </c>
      <c r="E156" s="10" t="s">
        <v>490</v>
      </c>
      <c r="F156" s="10" t="s">
        <v>71</v>
      </c>
      <c r="G156" s="14"/>
      <c r="H156" s="10" t="s">
        <v>99</v>
      </c>
      <c r="I156" s="10" t="s">
        <v>29</v>
      </c>
      <c r="J156" s="11" t="str">
        <f>HYPERLINK("https://www.susmangodfrey.com/","https://www.susmangodfrey.com/")</f>
        <v>https://www.susmangodfrey.com/</v>
      </c>
      <c r="K156" s="12">
        <v>4</v>
      </c>
      <c r="L156" s="13">
        <v>21</v>
      </c>
      <c r="M156" s="28" t="s">
        <v>20</v>
      </c>
    </row>
    <row r="157" spans="1:13" s="7" customFormat="1" ht="15" customHeight="1" x14ac:dyDescent="0.25">
      <c r="A157" s="9">
        <v>44776</v>
      </c>
      <c r="B157" s="10" t="s">
        <v>491</v>
      </c>
      <c r="C157" s="10" t="s">
        <v>132</v>
      </c>
      <c r="D157" s="10" t="s">
        <v>492</v>
      </c>
      <c r="E157" s="10" t="s">
        <v>493</v>
      </c>
      <c r="F157" s="10" t="s">
        <v>158</v>
      </c>
      <c r="G157" s="10" t="s">
        <v>494</v>
      </c>
      <c r="H157" s="10" t="s">
        <v>495</v>
      </c>
      <c r="I157" s="10" t="s">
        <v>496</v>
      </c>
      <c r="J157" s="11" t="str">
        <f>HYPERLINK("http://ethics.state.tx.us","http://ethics.state.tx.us")</f>
        <v>http://ethics.state.tx.us</v>
      </c>
      <c r="K157" s="12">
        <v>1</v>
      </c>
      <c r="L157" s="13">
        <v>14</v>
      </c>
      <c r="M157" s="28" t="s">
        <v>20</v>
      </c>
    </row>
    <row r="158" spans="1:13" s="7" customFormat="1" ht="15" customHeight="1" x14ac:dyDescent="0.25">
      <c r="A158" s="9">
        <v>44777</v>
      </c>
      <c r="B158" s="10" t="s">
        <v>497</v>
      </c>
      <c r="C158" s="10" t="s">
        <v>498</v>
      </c>
      <c r="D158" s="14"/>
      <c r="E158" s="10" t="s">
        <v>499</v>
      </c>
      <c r="F158" s="10" t="s">
        <v>82</v>
      </c>
      <c r="G158" s="14"/>
      <c r="H158" s="10" t="s">
        <v>500</v>
      </c>
      <c r="I158" s="10" t="s">
        <v>29</v>
      </c>
      <c r="J158" s="11" t="str">
        <f>HYPERLINK("http://www.trla.org/","http://www.trla.org/")</f>
        <v>http://www.trla.org/</v>
      </c>
      <c r="K158" s="12">
        <v>16</v>
      </c>
      <c r="L158" s="13">
        <v>42</v>
      </c>
      <c r="M158" s="28" t="s">
        <v>20</v>
      </c>
    </row>
    <row r="159" spans="1:13" s="7" customFormat="1" ht="15" customHeight="1" x14ac:dyDescent="0.25">
      <c r="A159" s="9">
        <v>44776</v>
      </c>
      <c r="B159" s="10" t="s">
        <v>501</v>
      </c>
      <c r="C159" s="10" t="s">
        <v>378</v>
      </c>
      <c r="D159" s="10" t="s">
        <v>502</v>
      </c>
      <c r="E159" s="10" t="s">
        <v>503</v>
      </c>
      <c r="F159" s="10" t="s">
        <v>71</v>
      </c>
      <c r="G159" s="14"/>
      <c r="H159" s="10" t="s">
        <v>18</v>
      </c>
      <c r="I159" s="10" t="s">
        <v>29</v>
      </c>
      <c r="J159" s="11" t="str">
        <f>HYPERLINK("http://www.thompsoncoe.com","http://www.thompsoncoe.com")</f>
        <v>http://www.thompsoncoe.com</v>
      </c>
      <c r="K159" s="12">
        <v>3</v>
      </c>
      <c r="L159" s="13">
        <v>42</v>
      </c>
      <c r="M159" s="28" t="s">
        <v>25</v>
      </c>
    </row>
    <row r="160" spans="1:13" s="7" customFormat="1" ht="15" customHeight="1" x14ac:dyDescent="0.25">
      <c r="A160" s="9">
        <v>44777</v>
      </c>
      <c r="B160" s="10" t="s">
        <v>504</v>
      </c>
      <c r="C160" s="10" t="s">
        <v>505</v>
      </c>
      <c r="D160" s="14"/>
      <c r="E160" s="10" t="s">
        <v>506</v>
      </c>
      <c r="F160" s="10" t="s">
        <v>17</v>
      </c>
      <c r="G160" s="14"/>
      <c r="H160" s="10" t="s">
        <v>18</v>
      </c>
      <c r="I160" s="10" t="s">
        <v>496</v>
      </c>
      <c r="J160" s="11" t="str">
        <f>HYPERLINK("https://www.tittmannweix.com/","https://www.tittmannweix.com/")</f>
        <v>https://www.tittmannweix.com/</v>
      </c>
      <c r="K160" s="12">
        <v>1</v>
      </c>
      <c r="L160" s="13">
        <v>12</v>
      </c>
      <c r="M160" s="28" t="s">
        <v>20</v>
      </c>
    </row>
    <row r="161" spans="1:16" s="7" customFormat="1" ht="15" customHeight="1" x14ac:dyDescent="0.25">
      <c r="A161" s="9">
        <v>44777</v>
      </c>
      <c r="B161" s="10" t="s">
        <v>507</v>
      </c>
      <c r="C161" s="10" t="s">
        <v>132</v>
      </c>
      <c r="D161" s="14"/>
      <c r="E161" s="14"/>
      <c r="F161" s="10" t="s">
        <v>82</v>
      </c>
      <c r="G161" s="14"/>
      <c r="H161" s="10" t="s">
        <v>72</v>
      </c>
      <c r="I161" s="10" t="s">
        <v>19</v>
      </c>
      <c r="J161" s="11" t="str">
        <f>HYPERLINK("http://www.co.travis.tx.us/juvenile_public_defender/default.asp","http://www.co.travis.tx.us/juvenile_public_defender/default.asp")</f>
        <v>http://www.co.travis.tx.us/juvenile_public_defender/default.asp</v>
      </c>
      <c r="K161" s="12">
        <v>1</v>
      </c>
      <c r="L161" s="13">
        <v>16</v>
      </c>
      <c r="M161" s="28" t="s">
        <v>20</v>
      </c>
    </row>
    <row r="162" spans="1:16" s="7" customFormat="1" ht="15" customHeight="1" x14ac:dyDescent="0.25">
      <c r="A162" s="9">
        <v>44778</v>
      </c>
      <c r="B162" s="10" t="s">
        <v>508</v>
      </c>
      <c r="C162" s="10" t="s">
        <v>509</v>
      </c>
      <c r="D162" s="14" t="s">
        <v>510</v>
      </c>
      <c r="E162" s="31" t="s">
        <v>511</v>
      </c>
      <c r="F162" s="10" t="s">
        <v>94</v>
      </c>
      <c r="G162" s="14"/>
      <c r="H162" s="10" t="s">
        <v>18</v>
      </c>
      <c r="I162" s="10" t="s">
        <v>29</v>
      </c>
      <c r="J162" s="46" t="s">
        <v>512</v>
      </c>
      <c r="K162" s="12">
        <v>4</v>
      </c>
      <c r="L162" s="13">
        <v>21</v>
      </c>
      <c r="M162" s="28" t="s">
        <v>25</v>
      </c>
    </row>
    <row r="163" spans="1:16" s="7" customFormat="1" ht="15" customHeight="1" x14ac:dyDescent="0.25">
      <c r="A163" s="9">
        <v>44775</v>
      </c>
      <c r="B163" s="10" t="s">
        <v>513</v>
      </c>
      <c r="C163" s="10" t="s">
        <v>514</v>
      </c>
      <c r="D163" s="14"/>
      <c r="E163" s="10" t="s">
        <v>515</v>
      </c>
      <c r="F163" s="10" t="s">
        <v>71</v>
      </c>
      <c r="G163" s="14"/>
      <c r="H163" s="10" t="s">
        <v>18</v>
      </c>
      <c r="I163" s="10" t="s">
        <v>24</v>
      </c>
      <c r="J163" s="11" t="str">
        <f>HYPERLINK("https://www.velaw.com/","https://www.velaw.com/")</f>
        <v>https://www.velaw.com/</v>
      </c>
      <c r="K163" s="12">
        <v>6</v>
      </c>
      <c r="L163" s="13">
        <v>21</v>
      </c>
      <c r="M163" s="28" t="s">
        <v>25</v>
      </c>
    </row>
    <row r="164" spans="1:16" s="7" customFormat="1" ht="15" customHeight="1" x14ac:dyDescent="0.25">
      <c r="A164" s="50" t="s">
        <v>516</v>
      </c>
      <c r="B164" s="10" t="s">
        <v>517</v>
      </c>
      <c r="C164" s="10" t="s">
        <v>132</v>
      </c>
      <c r="D164" s="10" t="s">
        <v>518</v>
      </c>
      <c r="E164" s="10" t="s">
        <v>519</v>
      </c>
      <c r="F164" s="10" t="s">
        <v>23</v>
      </c>
      <c r="G164" s="14"/>
      <c r="H164" s="10" t="s">
        <v>99</v>
      </c>
      <c r="I164" s="33" t="s">
        <v>496</v>
      </c>
      <c r="J164" s="34" t="str">
        <f>HYPERLINK("http://www.vlsoct.org","http://www.vlsoct.org")</f>
        <v>http://www.vlsoct.org</v>
      </c>
      <c r="K164" s="12">
        <v>1</v>
      </c>
      <c r="L164" s="13">
        <v>14</v>
      </c>
      <c r="M164" s="28" t="s">
        <v>20</v>
      </c>
    </row>
    <row r="165" spans="1:16" s="7" customFormat="1" ht="15" customHeight="1" x14ac:dyDescent="0.25">
      <c r="A165" s="9">
        <v>44776</v>
      </c>
      <c r="B165" s="10" t="s">
        <v>520</v>
      </c>
      <c r="C165" s="10" t="s">
        <v>521</v>
      </c>
      <c r="D165" s="15" t="s">
        <v>522</v>
      </c>
      <c r="E165" s="10" t="s">
        <v>523</v>
      </c>
      <c r="F165" s="10" t="s">
        <v>23</v>
      </c>
      <c r="G165" s="14"/>
      <c r="H165" s="10" t="s">
        <v>18</v>
      </c>
      <c r="I165" s="10" t="s">
        <v>29</v>
      </c>
      <c r="J165" s="11" t="str">
        <f>HYPERLINK("http://www.wallerlaw.com","http://www.wallerlaw.com")</f>
        <v>http://www.wallerlaw.com</v>
      </c>
      <c r="K165" s="12">
        <v>3</v>
      </c>
      <c r="L165" s="13">
        <v>21</v>
      </c>
      <c r="M165" s="28" t="s">
        <v>20</v>
      </c>
    </row>
    <row r="166" spans="1:16" s="7" customFormat="1" ht="15" customHeight="1" x14ac:dyDescent="0.25">
      <c r="A166" s="16" t="s">
        <v>54</v>
      </c>
      <c r="B166" s="10" t="s">
        <v>524</v>
      </c>
      <c r="C166" s="10" t="s">
        <v>14</v>
      </c>
      <c r="D166" s="10" t="s">
        <v>525</v>
      </c>
      <c r="E166" s="10" t="s">
        <v>526</v>
      </c>
      <c r="F166" s="10" t="s">
        <v>17</v>
      </c>
      <c r="G166" s="14"/>
      <c r="H166" s="10" t="s">
        <v>18</v>
      </c>
      <c r="I166" s="10" t="s">
        <v>24</v>
      </c>
      <c r="J166" s="11" t="str">
        <f>HYPERLINK("http://www.weil.com","http://www.weil.com")</f>
        <v>http://www.weil.com</v>
      </c>
      <c r="K166" s="12">
        <v>1</v>
      </c>
      <c r="L166" s="17"/>
      <c r="M166" s="29"/>
    </row>
    <row r="167" spans="1:16" s="7" customFormat="1" ht="15" customHeight="1" x14ac:dyDescent="0.25">
      <c r="A167" s="9">
        <v>44776</v>
      </c>
      <c r="B167" s="10" t="s">
        <v>524</v>
      </c>
      <c r="C167" s="10" t="s">
        <v>527</v>
      </c>
      <c r="D167" s="10" t="s">
        <v>528</v>
      </c>
      <c r="E167" s="10" t="s">
        <v>529</v>
      </c>
      <c r="F167" s="10" t="s">
        <v>71</v>
      </c>
      <c r="G167" s="10" t="s">
        <v>530</v>
      </c>
      <c r="H167" s="10" t="s">
        <v>18</v>
      </c>
      <c r="I167" s="10" t="s">
        <v>24</v>
      </c>
      <c r="J167" s="11" t="str">
        <f>HYPERLINK("http://www.weil.com","http://www.weil.com")</f>
        <v>http://www.weil.com</v>
      </c>
      <c r="K167" s="12">
        <v>1</v>
      </c>
      <c r="L167" s="13">
        <v>21</v>
      </c>
      <c r="M167" s="28" t="s">
        <v>20</v>
      </c>
    </row>
    <row r="168" spans="1:16" s="7" customFormat="1" ht="15" customHeight="1" x14ac:dyDescent="0.25">
      <c r="A168" s="9">
        <v>44776</v>
      </c>
      <c r="B168" s="10" t="s">
        <v>524</v>
      </c>
      <c r="C168" s="10" t="s">
        <v>69</v>
      </c>
      <c r="D168" s="14"/>
      <c r="E168" s="10" t="s">
        <v>531</v>
      </c>
      <c r="F168" s="10" t="s">
        <v>23</v>
      </c>
      <c r="G168" s="14"/>
      <c r="H168" s="10" t="s">
        <v>18</v>
      </c>
      <c r="I168" s="10" t="s">
        <v>24</v>
      </c>
      <c r="J168" s="11" t="str">
        <f>HYPERLINK("http://www.weil.com","http://www.weil.com")</f>
        <v>http://www.weil.com</v>
      </c>
      <c r="K168" s="12">
        <v>1</v>
      </c>
      <c r="L168" s="13">
        <v>21</v>
      </c>
      <c r="M168" s="28" t="s">
        <v>20</v>
      </c>
    </row>
    <row r="169" spans="1:16" s="42" customFormat="1" ht="15" customHeight="1" x14ac:dyDescent="0.25">
      <c r="A169" s="9">
        <v>44776</v>
      </c>
      <c r="B169" s="10" t="s">
        <v>532</v>
      </c>
      <c r="C169" s="10" t="s">
        <v>473</v>
      </c>
      <c r="D169" s="10" t="s">
        <v>533</v>
      </c>
      <c r="E169" s="10" t="s">
        <v>534</v>
      </c>
      <c r="F169" s="10" t="s">
        <v>23</v>
      </c>
      <c r="G169" s="10" t="s">
        <v>535</v>
      </c>
      <c r="H169" s="10" t="s">
        <v>18</v>
      </c>
      <c r="I169" s="10" t="s">
        <v>24</v>
      </c>
      <c r="J169" s="11" t="str">
        <f>HYPERLINK("http://www.whitecase.com","http://www.whitecase.com")</f>
        <v>http://www.whitecase.com</v>
      </c>
      <c r="K169" s="12">
        <v>1</v>
      </c>
      <c r="L169" s="13">
        <v>21</v>
      </c>
      <c r="M169" s="28" t="s">
        <v>25</v>
      </c>
      <c r="N169" s="7"/>
      <c r="O169" s="7"/>
      <c r="P169" s="7"/>
    </row>
    <row r="170" spans="1:16" s="7" customFormat="1" ht="15" customHeight="1" x14ac:dyDescent="0.25">
      <c r="A170" s="9">
        <v>44776</v>
      </c>
      <c r="B170" s="10" t="s">
        <v>532</v>
      </c>
      <c r="C170" s="10" t="s">
        <v>14</v>
      </c>
      <c r="D170" s="10" t="s">
        <v>536</v>
      </c>
      <c r="E170" s="10" t="s">
        <v>534</v>
      </c>
      <c r="F170" s="10" t="s">
        <v>23</v>
      </c>
      <c r="G170" s="10" t="s">
        <v>535</v>
      </c>
      <c r="H170" s="10" t="s">
        <v>18</v>
      </c>
      <c r="I170" s="10" t="s">
        <v>24</v>
      </c>
      <c r="J170" s="11" t="str">
        <f>HYPERLINK("https://www.whitecase.com/","https://www.whitecase.com/")</f>
        <v>https://www.whitecase.com/</v>
      </c>
      <c r="K170" s="12">
        <v>1</v>
      </c>
      <c r="L170" s="13">
        <v>42</v>
      </c>
      <c r="M170" s="28" t="s">
        <v>25</v>
      </c>
    </row>
    <row r="171" spans="1:16" s="7" customFormat="1" ht="15" customHeight="1" x14ac:dyDescent="0.25">
      <c r="A171" s="9">
        <v>44775</v>
      </c>
      <c r="B171" s="10" t="s">
        <v>537</v>
      </c>
      <c r="C171" s="10" t="s">
        <v>120</v>
      </c>
      <c r="D171" s="14"/>
      <c r="E171" s="10" t="s">
        <v>538</v>
      </c>
      <c r="F171" s="10" t="s">
        <v>71</v>
      </c>
      <c r="G171" s="14"/>
      <c r="H171" s="10" t="s">
        <v>18</v>
      </c>
      <c r="I171" s="10" t="s">
        <v>83</v>
      </c>
      <c r="J171" s="11" t="str">
        <f>HYPERLINK("http://www.wc.com","http://www.wc.com")</f>
        <v>http://www.wc.com</v>
      </c>
      <c r="K171" s="12">
        <v>1</v>
      </c>
      <c r="L171" s="13">
        <v>21</v>
      </c>
      <c r="M171" s="28" t="s">
        <v>20</v>
      </c>
    </row>
    <row r="172" spans="1:16" s="7" customFormat="1" ht="15" customHeight="1" x14ac:dyDescent="0.25">
      <c r="A172" s="9">
        <v>44775</v>
      </c>
      <c r="B172" s="10" t="s">
        <v>539</v>
      </c>
      <c r="C172" s="10" t="s">
        <v>14</v>
      </c>
      <c r="D172" s="10" t="s">
        <v>540</v>
      </c>
      <c r="E172" s="14"/>
      <c r="F172" s="10" t="s">
        <v>71</v>
      </c>
      <c r="G172" s="14"/>
      <c r="H172" s="10" t="s">
        <v>18</v>
      </c>
      <c r="I172" s="10" t="s">
        <v>24</v>
      </c>
      <c r="J172" s="11" t="str">
        <f>HYPERLINK("https://www.willkie.com","https://www.willkie.com")</f>
        <v>https://www.willkie.com</v>
      </c>
      <c r="K172" s="12">
        <v>1</v>
      </c>
      <c r="L172" s="13">
        <v>42</v>
      </c>
      <c r="M172" s="28" t="s">
        <v>25</v>
      </c>
    </row>
    <row r="173" spans="1:16" s="7" customFormat="1" ht="15" customHeight="1" x14ac:dyDescent="0.25">
      <c r="A173" s="9">
        <v>44774</v>
      </c>
      <c r="B173" s="10" t="s">
        <v>541</v>
      </c>
      <c r="C173" s="10" t="s">
        <v>542</v>
      </c>
      <c r="D173" s="10" t="s">
        <v>543</v>
      </c>
      <c r="E173" s="10" t="s">
        <v>544</v>
      </c>
      <c r="F173" s="10" t="s">
        <v>23</v>
      </c>
      <c r="G173" s="31" t="s">
        <v>545</v>
      </c>
      <c r="H173" s="10" t="s">
        <v>18</v>
      </c>
      <c r="I173" s="10" t="s">
        <v>24</v>
      </c>
      <c r="J173" s="11" t="str">
        <f>HYPERLINK("https://www.wsgr.com/en/about-us/offices/palo-alto.html","https://www.wsgr.com/en/about-us/offices/palo-alto.html")</f>
        <v>https://www.wsgr.com/en/about-us/offices/palo-alto.html</v>
      </c>
      <c r="K173" s="12">
        <v>6</v>
      </c>
      <c r="L173" s="13">
        <v>21</v>
      </c>
      <c r="M173" s="28" t="s">
        <v>25</v>
      </c>
    </row>
    <row r="174" spans="1:16" s="7" customFormat="1" ht="15" customHeight="1" x14ac:dyDescent="0.25">
      <c r="A174" s="9">
        <v>44774</v>
      </c>
      <c r="B174" s="10" t="s">
        <v>541</v>
      </c>
      <c r="C174" s="10" t="s">
        <v>546</v>
      </c>
      <c r="D174" s="10" t="s">
        <v>547</v>
      </c>
      <c r="E174" s="10" t="s">
        <v>544</v>
      </c>
      <c r="F174" s="10" t="s">
        <v>23</v>
      </c>
      <c r="G174" s="31" t="s">
        <v>548</v>
      </c>
      <c r="H174" s="10" t="s">
        <v>18</v>
      </c>
      <c r="I174" s="10" t="s">
        <v>24</v>
      </c>
      <c r="J174" s="11" t="str">
        <f>HYPERLINK("http://www.wsgr.com","http://www.wsgr.com")</f>
        <v>http://www.wsgr.com</v>
      </c>
      <c r="K174" s="12">
        <v>12</v>
      </c>
      <c r="L174" s="13">
        <v>21</v>
      </c>
      <c r="M174" s="28" t="s">
        <v>25</v>
      </c>
    </row>
    <row r="175" spans="1:16" s="7" customFormat="1" ht="15" customHeight="1" x14ac:dyDescent="0.25">
      <c r="A175" s="16" t="s">
        <v>54</v>
      </c>
      <c r="B175" s="10" t="s">
        <v>541</v>
      </c>
      <c r="C175" s="10" t="s">
        <v>549</v>
      </c>
      <c r="D175" s="10" t="s">
        <v>550</v>
      </c>
      <c r="E175" s="10" t="s">
        <v>544</v>
      </c>
      <c r="F175" s="10" t="s">
        <v>551</v>
      </c>
      <c r="G175" s="31" t="s">
        <v>552</v>
      </c>
      <c r="H175" s="10" t="s">
        <v>18</v>
      </c>
      <c r="I175" s="10" t="s">
        <v>24</v>
      </c>
      <c r="J175" s="11" t="str">
        <f>HYPERLINK("http://www.wsgr.com","http://www.wsgr.com")</f>
        <v>http://www.wsgr.com</v>
      </c>
      <c r="K175" s="12">
        <v>12</v>
      </c>
      <c r="L175" s="17"/>
      <c r="M175" s="29"/>
    </row>
    <row r="176" spans="1:16" s="7" customFormat="1" ht="15" customHeight="1" x14ac:dyDescent="0.25">
      <c r="A176" s="9">
        <v>44775</v>
      </c>
      <c r="B176" s="10" t="s">
        <v>553</v>
      </c>
      <c r="C176" s="10" t="s">
        <v>14</v>
      </c>
      <c r="D176" s="10" t="s">
        <v>554</v>
      </c>
      <c r="E176" s="10" t="s">
        <v>555</v>
      </c>
      <c r="F176" s="10" t="s">
        <v>23</v>
      </c>
      <c r="G176" s="10" t="s">
        <v>556</v>
      </c>
      <c r="H176" s="10" t="s">
        <v>18</v>
      </c>
      <c r="I176" s="10" t="s">
        <v>24</v>
      </c>
      <c r="J176" s="11" t="str">
        <f>HYPERLINK("http://www.winston.com","http://www.winston.com")</f>
        <v>http://www.winston.com</v>
      </c>
      <c r="K176" s="12">
        <v>1</v>
      </c>
      <c r="L176" s="13">
        <v>21</v>
      </c>
      <c r="M176" s="28" t="s">
        <v>25</v>
      </c>
    </row>
    <row r="177" spans="1:13" s="7" customFormat="1" ht="15" customHeight="1" x14ac:dyDescent="0.25">
      <c r="A177" s="16" t="s">
        <v>54</v>
      </c>
      <c r="B177" s="10" t="s">
        <v>553</v>
      </c>
      <c r="C177" s="10" t="s">
        <v>69</v>
      </c>
      <c r="D177" s="10" t="s">
        <v>557</v>
      </c>
      <c r="E177" s="10" t="s">
        <v>558</v>
      </c>
      <c r="F177" s="10" t="s">
        <v>23</v>
      </c>
      <c r="G177" s="14"/>
      <c r="H177" s="10" t="s">
        <v>18</v>
      </c>
      <c r="I177" s="10" t="s">
        <v>24</v>
      </c>
      <c r="J177" s="11" t="str">
        <f>HYPERLINK("http://www.winston.com","http://www.winston.com")</f>
        <v>http://www.winston.com</v>
      </c>
      <c r="K177" s="12">
        <v>1</v>
      </c>
      <c r="L177" s="17"/>
      <c r="M177" s="29"/>
    </row>
    <row r="178" spans="1:13" s="7" customFormat="1" ht="15" customHeight="1" x14ac:dyDescent="0.25">
      <c r="A178" s="9">
        <v>44776</v>
      </c>
      <c r="B178" s="10" t="s">
        <v>559</v>
      </c>
      <c r="C178" s="10" t="s">
        <v>14</v>
      </c>
      <c r="D178" s="10" t="s">
        <v>560</v>
      </c>
      <c r="E178" s="10" t="s">
        <v>561</v>
      </c>
      <c r="F178" s="10" t="s">
        <v>17</v>
      </c>
      <c r="G178" s="14"/>
      <c r="H178" s="10" t="s">
        <v>18</v>
      </c>
      <c r="I178" s="10" t="s">
        <v>63</v>
      </c>
      <c r="J178" s="11" t="str">
        <f>HYPERLINK("http://www.yettercoleman.com","http://www.yettercoleman.com")</f>
        <v>http://www.yettercoleman.com</v>
      </c>
      <c r="K178" s="12">
        <v>1</v>
      </c>
      <c r="L178" s="13">
        <v>14</v>
      </c>
      <c r="M178" s="28" t="s">
        <v>25</v>
      </c>
    </row>
    <row r="179" spans="1:13" s="7" customFormat="1" ht="15" customHeight="1" x14ac:dyDescent="0.25">
      <c r="A179" s="9">
        <v>44777</v>
      </c>
      <c r="B179" s="10" t="s">
        <v>562</v>
      </c>
      <c r="C179" s="10" t="s">
        <v>69</v>
      </c>
      <c r="D179" s="14"/>
      <c r="E179" s="14"/>
      <c r="F179" s="10" t="s">
        <v>17</v>
      </c>
      <c r="G179" s="14"/>
      <c r="H179" s="10" t="s">
        <v>18</v>
      </c>
      <c r="I179" s="10" t="s">
        <v>42</v>
      </c>
      <c r="J179" s="11" t="str">
        <f>HYPERLINK("http://www.zelle.com","http://www.zelle.com")</f>
        <v>http://www.zelle.com</v>
      </c>
      <c r="K179" s="12">
        <v>1</v>
      </c>
      <c r="L179" s="13">
        <v>21</v>
      </c>
      <c r="M179" s="28" t="s">
        <v>20</v>
      </c>
    </row>
  </sheetData>
  <autoFilter ref="A1:M180" xr:uid="{BCE0EEE4-7FA0-410B-AA80-101477A769B5}">
    <sortState xmlns:xlrd2="http://schemas.microsoft.com/office/spreadsheetml/2017/richdata2" ref="A2:M179">
      <sortCondition ref="B1:B180"/>
    </sortState>
  </autoFilter>
  <sortState xmlns:xlrd2="http://schemas.microsoft.com/office/spreadsheetml/2017/richdata2" ref="A2:P185">
    <sortCondition ref="B1:B185"/>
  </sortState>
  <hyperlinks>
    <hyperlink ref="J35" r:id="rId1" xr:uid="{FECC013C-74E6-4C98-A215-208872D77169}"/>
    <hyperlink ref="J95" r:id="rId2" xr:uid="{C067975D-87E4-49BF-98C3-9196155C7465}"/>
    <hyperlink ref="J100" r:id="rId3" xr:uid="{83723B96-0FD3-404C-AA02-C62AF15B0AE9}"/>
    <hyperlink ref="J140" r:id="rId4" xr:uid="{EC7A8C48-E888-444E-A887-39451F436B37}"/>
    <hyperlink ref="J37" r:id="rId5" xr:uid="{F7F93ED1-0A73-4BC5-81F9-66E8C1C81807}"/>
    <hyperlink ref="J63" r:id="rId6" xr:uid="{66653B48-6E02-4203-900F-2917DBE11DC9}"/>
    <hyperlink ref="J51" r:id="rId7" xr:uid="{8EBFEF4A-184B-4E6C-816F-5D27EBB803E5}"/>
    <hyperlink ref="J162" r:id="rId8" xr:uid="{C8FB3956-CF66-49C1-B7CE-FA69A8A3A5F2}"/>
    <hyperlink ref="J21" r:id="rId9" xr:uid="{19106B72-0807-4F6D-B50C-015E3BB0C49D}"/>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3C8DF-CBAA-3240-B31D-14CCD26B6F01}">
  <dimension ref="A1:E137"/>
  <sheetViews>
    <sheetView tabSelected="1" topLeftCell="A30" workbookViewId="0">
      <selection activeCell="E127" sqref="E127"/>
    </sheetView>
  </sheetViews>
  <sheetFormatPr defaultColWidth="9.140625" defaultRowHeight="15.75" x14ac:dyDescent="0.25"/>
  <cols>
    <col min="1" max="1" width="77.42578125" style="3" bestFit="1" customWidth="1"/>
    <col min="2" max="4" width="14.7109375" style="4" customWidth="1"/>
    <col min="5" max="5" width="232.85546875" style="3" bestFit="1" customWidth="1"/>
    <col min="6" max="16384" width="9.140625" style="3"/>
  </cols>
  <sheetData>
    <row r="1" spans="1:5" x14ac:dyDescent="0.25">
      <c r="A1" s="1" t="s">
        <v>563</v>
      </c>
      <c r="B1" s="2" t="s">
        <v>564</v>
      </c>
      <c r="C1" s="2" t="s">
        <v>565</v>
      </c>
      <c r="D1" s="2" t="s">
        <v>566</v>
      </c>
      <c r="E1" s="1" t="s">
        <v>567</v>
      </c>
    </row>
    <row r="2" spans="1:5" x14ac:dyDescent="0.25">
      <c r="A2" s="18" t="s">
        <v>568</v>
      </c>
      <c r="B2" s="19">
        <v>3.4</v>
      </c>
      <c r="C2" s="19">
        <v>3.97</v>
      </c>
      <c r="D2" s="19">
        <v>2.97</v>
      </c>
      <c r="E2" s="18" t="s">
        <v>14</v>
      </c>
    </row>
    <row r="3" spans="1:5" x14ac:dyDescent="0.25">
      <c r="A3" s="18" t="s">
        <v>569</v>
      </c>
      <c r="B3" s="19">
        <v>3.59</v>
      </c>
      <c r="C3" s="19">
        <v>4.22</v>
      </c>
      <c r="D3" s="19">
        <v>3.49</v>
      </c>
      <c r="E3" s="18" t="s">
        <v>570</v>
      </c>
    </row>
    <row r="4" spans="1:5" x14ac:dyDescent="0.25">
      <c r="A4" s="18" t="s">
        <v>571</v>
      </c>
      <c r="B4" s="19" t="e">
        <v>#N/A</v>
      </c>
      <c r="C4" s="19" t="e">
        <v>#N/A</v>
      </c>
      <c r="D4" s="19" t="e">
        <v>#N/A</v>
      </c>
      <c r="E4" s="18" t="s">
        <v>27</v>
      </c>
    </row>
    <row r="5" spans="1:5" x14ac:dyDescent="0.25">
      <c r="A5" s="18" t="s">
        <v>572</v>
      </c>
      <c r="B5" s="19" t="e">
        <v>#N/A</v>
      </c>
      <c r="C5" s="19" t="e">
        <v>#N/A</v>
      </c>
      <c r="D5" s="19" t="e">
        <v>#N/A</v>
      </c>
      <c r="E5" s="18" t="s">
        <v>31</v>
      </c>
    </row>
    <row r="6" spans="1:5" x14ac:dyDescent="0.25">
      <c r="A6" s="18" t="s">
        <v>573</v>
      </c>
      <c r="B6" s="19">
        <v>3.63</v>
      </c>
      <c r="C6" s="19">
        <v>3.91</v>
      </c>
      <c r="D6" s="19">
        <v>3.35</v>
      </c>
      <c r="E6" s="18" t="s">
        <v>14</v>
      </c>
    </row>
    <row r="7" spans="1:5" x14ac:dyDescent="0.25">
      <c r="A7" s="18" t="s">
        <v>574</v>
      </c>
      <c r="B7" s="19">
        <v>3.68</v>
      </c>
      <c r="C7" s="19">
        <v>4</v>
      </c>
      <c r="D7" s="19">
        <v>3.49</v>
      </c>
      <c r="E7" s="18" t="s">
        <v>14</v>
      </c>
    </row>
    <row r="8" spans="1:5" x14ac:dyDescent="0.25">
      <c r="A8" s="18" t="s">
        <v>575</v>
      </c>
      <c r="B8" s="19" t="e">
        <v>#N/A</v>
      </c>
      <c r="C8" s="19" t="e">
        <v>#N/A</v>
      </c>
      <c r="D8" s="19" t="e">
        <v>#N/A</v>
      </c>
      <c r="E8" s="18" t="s">
        <v>44</v>
      </c>
    </row>
    <row r="9" spans="1:5" x14ac:dyDescent="0.25">
      <c r="A9" s="18" t="s">
        <v>576</v>
      </c>
      <c r="B9" s="19">
        <v>3.47</v>
      </c>
      <c r="C9" s="19">
        <v>3.63</v>
      </c>
      <c r="D9" s="19">
        <v>3.33</v>
      </c>
      <c r="E9" s="18" t="s">
        <v>577</v>
      </c>
    </row>
    <row r="10" spans="1:5" x14ac:dyDescent="0.25">
      <c r="A10" s="18" t="s">
        <v>578</v>
      </c>
      <c r="B10" s="19">
        <v>3.42</v>
      </c>
      <c r="C10" s="19">
        <v>3.49</v>
      </c>
      <c r="D10" s="19">
        <v>3.34</v>
      </c>
      <c r="E10" s="18" t="s">
        <v>579</v>
      </c>
    </row>
    <row r="11" spans="1:5" x14ac:dyDescent="0.25">
      <c r="A11" s="18" t="s">
        <v>580</v>
      </c>
      <c r="B11" s="19">
        <v>3.72</v>
      </c>
      <c r="C11" s="19">
        <v>4.1399999999999997</v>
      </c>
      <c r="D11" s="19">
        <v>3.35</v>
      </c>
      <c r="E11" s="18" t="s">
        <v>581</v>
      </c>
    </row>
    <row r="12" spans="1:5" x14ac:dyDescent="0.25">
      <c r="A12" s="18" t="s">
        <v>582</v>
      </c>
      <c r="B12" s="19">
        <v>3.98</v>
      </c>
      <c r="C12" s="19">
        <v>4.07</v>
      </c>
      <c r="D12" s="19">
        <v>3.89</v>
      </c>
      <c r="E12" s="18" t="s">
        <v>14</v>
      </c>
    </row>
    <row r="13" spans="1:5" x14ac:dyDescent="0.25">
      <c r="A13" s="10" t="s">
        <v>583</v>
      </c>
      <c r="B13" s="19" t="e">
        <v>#N/A</v>
      </c>
      <c r="C13" s="19" t="e">
        <v>#N/A</v>
      </c>
      <c r="D13" s="19" t="e">
        <v>#N/A</v>
      </c>
      <c r="E13" s="18" t="s">
        <v>69</v>
      </c>
    </row>
    <row r="14" spans="1:5" x14ac:dyDescent="0.25">
      <c r="A14" s="18" t="s">
        <v>584</v>
      </c>
      <c r="B14" s="19" t="e">
        <v>#N/A</v>
      </c>
      <c r="C14" s="19" t="e">
        <v>#N/A</v>
      </c>
      <c r="D14" s="19" t="e">
        <v>#N/A</v>
      </c>
      <c r="E14" s="18" t="s">
        <v>585</v>
      </c>
    </row>
    <row r="15" spans="1:5" x14ac:dyDescent="0.25">
      <c r="A15" s="18" t="s">
        <v>586</v>
      </c>
      <c r="B15" s="19">
        <v>3.49</v>
      </c>
      <c r="C15" s="19">
        <v>3.87</v>
      </c>
      <c r="D15" s="19">
        <v>2.87</v>
      </c>
      <c r="E15" s="18" t="s">
        <v>577</v>
      </c>
    </row>
    <row r="16" spans="1:5" x14ac:dyDescent="0.25">
      <c r="A16" s="18" t="s">
        <v>587</v>
      </c>
      <c r="B16" s="19" t="e">
        <v>#N/A</v>
      </c>
      <c r="C16" s="19" t="e">
        <v>#N/A</v>
      </c>
      <c r="D16" s="19" t="e">
        <v>#N/A</v>
      </c>
      <c r="E16" s="18" t="s">
        <v>85</v>
      </c>
    </row>
    <row r="17" spans="1:5" x14ac:dyDescent="0.25">
      <c r="A17" s="18" t="s">
        <v>588</v>
      </c>
      <c r="B17" s="19" t="e">
        <v>#N/A</v>
      </c>
      <c r="C17" s="19" t="e">
        <v>#N/A</v>
      </c>
      <c r="D17" s="19" t="e">
        <v>#N/A</v>
      </c>
      <c r="E17" s="18" t="s">
        <v>88</v>
      </c>
    </row>
    <row r="18" spans="1:5" x14ac:dyDescent="0.25">
      <c r="A18" s="10" t="s">
        <v>739</v>
      </c>
      <c r="B18" s="19" t="e">
        <v>#N/A</v>
      </c>
      <c r="C18" s="19" t="e">
        <v>#N/A</v>
      </c>
      <c r="D18" s="19" t="e">
        <v>#N/A</v>
      </c>
      <c r="E18" s="10" t="s">
        <v>91</v>
      </c>
    </row>
    <row r="19" spans="1:5" x14ac:dyDescent="0.25">
      <c r="A19" s="18" t="s">
        <v>589</v>
      </c>
      <c r="B19" s="19" t="e">
        <v>#N/A</v>
      </c>
      <c r="C19" s="19" t="e">
        <v>#N/A</v>
      </c>
      <c r="D19" s="19" t="e">
        <v>#N/A</v>
      </c>
      <c r="E19" s="18" t="s">
        <v>69</v>
      </c>
    </row>
    <row r="20" spans="1:5" x14ac:dyDescent="0.25">
      <c r="A20" s="18" t="s">
        <v>590</v>
      </c>
      <c r="B20" s="19">
        <v>3.38</v>
      </c>
      <c r="C20" s="19">
        <v>3.4</v>
      </c>
      <c r="D20" s="19">
        <v>3.36</v>
      </c>
      <c r="E20" s="18" t="s">
        <v>102</v>
      </c>
    </row>
    <row r="21" spans="1:5" x14ac:dyDescent="0.25">
      <c r="A21" s="18" t="s">
        <v>591</v>
      </c>
      <c r="B21" s="19" t="e">
        <v>#N/A</v>
      </c>
      <c r="C21" s="19" t="e">
        <v>#N/A</v>
      </c>
      <c r="D21" s="19" t="e">
        <v>#N/A</v>
      </c>
      <c r="E21" s="18" t="s">
        <v>592</v>
      </c>
    </row>
    <row r="22" spans="1:5" x14ac:dyDescent="0.25">
      <c r="A22" s="18" t="s">
        <v>593</v>
      </c>
      <c r="B22" s="19">
        <v>3.1</v>
      </c>
      <c r="C22" s="19">
        <v>3.34</v>
      </c>
      <c r="D22" s="19">
        <v>2.68</v>
      </c>
      <c r="E22" s="18" t="s">
        <v>14</v>
      </c>
    </row>
    <row r="23" spans="1:5" x14ac:dyDescent="0.25">
      <c r="A23" s="18" t="s">
        <v>594</v>
      </c>
      <c r="B23" s="19" t="e">
        <v>#N/A</v>
      </c>
      <c r="C23" s="19" t="e">
        <v>#N/A</v>
      </c>
      <c r="D23" s="19" t="e">
        <v>#N/A</v>
      </c>
      <c r="E23" s="18" t="s">
        <v>595</v>
      </c>
    </row>
    <row r="24" spans="1:5" x14ac:dyDescent="0.25">
      <c r="A24" s="18" t="s">
        <v>596</v>
      </c>
      <c r="B24" s="19" t="e">
        <v>#N/A</v>
      </c>
      <c r="C24" s="19" t="e">
        <v>#N/A</v>
      </c>
      <c r="D24" s="19" t="e">
        <v>#N/A</v>
      </c>
      <c r="E24" s="18" t="s">
        <v>117</v>
      </c>
    </row>
    <row r="25" spans="1:5" x14ac:dyDescent="0.25">
      <c r="A25" s="18" t="s">
        <v>597</v>
      </c>
      <c r="B25" s="19">
        <v>3.45</v>
      </c>
      <c r="C25" s="19">
        <v>3.8</v>
      </c>
      <c r="D25" s="19">
        <v>3.16</v>
      </c>
      <c r="E25" s="18" t="s">
        <v>117</v>
      </c>
    </row>
    <row r="26" spans="1:5" x14ac:dyDescent="0.25">
      <c r="A26" s="18" t="s">
        <v>598</v>
      </c>
      <c r="B26" s="19">
        <v>3.45</v>
      </c>
      <c r="C26" s="19">
        <v>3.59</v>
      </c>
      <c r="D26" s="19">
        <v>3.3</v>
      </c>
      <c r="E26" s="18" t="s">
        <v>132</v>
      </c>
    </row>
    <row r="27" spans="1:5" x14ac:dyDescent="0.25">
      <c r="A27" s="18" t="s">
        <v>599</v>
      </c>
      <c r="B27" s="19">
        <v>3.63</v>
      </c>
      <c r="C27" s="19">
        <v>3.69</v>
      </c>
      <c r="D27" s="19">
        <v>3.57</v>
      </c>
      <c r="E27" s="18" t="s">
        <v>600</v>
      </c>
    </row>
    <row r="28" spans="1:5" x14ac:dyDescent="0.25">
      <c r="A28" s="18" t="s">
        <v>601</v>
      </c>
      <c r="B28" s="19">
        <v>3.25</v>
      </c>
      <c r="C28" s="19">
        <v>3.34</v>
      </c>
      <c r="D28" s="19">
        <v>3.15</v>
      </c>
      <c r="E28" s="18" t="s">
        <v>602</v>
      </c>
    </row>
    <row r="29" spans="1:5" x14ac:dyDescent="0.25">
      <c r="A29" s="18" t="s">
        <v>603</v>
      </c>
      <c r="B29" s="19" t="e">
        <v>#N/A</v>
      </c>
      <c r="C29" s="19" t="e">
        <v>#N/A</v>
      </c>
      <c r="D29" s="19" t="e">
        <v>#N/A</v>
      </c>
      <c r="E29" s="18" t="s">
        <v>69</v>
      </c>
    </row>
    <row r="30" spans="1:5" x14ac:dyDescent="0.25">
      <c r="A30" s="18" t="s">
        <v>604</v>
      </c>
      <c r="B30" s="19" t="e">
        <v>#N/A</v>
      </c>
      <c r="C30" s="19" t="e">
        <v>#N/A</v>
      </c>
      <c r="D30" s="19" t="e">
        <v>#N/A</v>
      </c>
      <c r="E30" s="18" t="s">
        <v>120</v>
      </c>
    </row>
    <row r="31" spans="1:5" x14ac:dyDescent="0.25">
      <c r="A31" s="18" t="s">
        <v>605</v>
      </c>
      <c r="B31" s="19" t="e">
        <v>#N/A</v>
      </c>
      <c r="C31" s="19" t="e">
        <v>#N/A</v>
      </c>
      <c r="D31" s="19" t="e">
        <v>#N/A</v>
      </c>
      <c r="E31" s="18" t="s">
        <v>606</v>
      </c>
    </row>
    <row r="32" spans="1:5" x14ac:dyDescent="0.25">
      <c r="A32" s="18" t="s">
        <v>607</v>
      </c>
      <c r="B32" s="19">
        <v>3.21</v>
      </c>
      <c r="C32" s="19">
        <v>3.57</v>
      </c>
      <c r="D32" s="19">
        <v>2.86</v>
      </c>
      <c r="E32" s="18" t="s">
        <v>608</v>
      </c>
    </row>
    <row r="33" spans="1:5" x14ac:dyDescent="0.25">
      <c r="A33" s="18" t="s">
        <v>609</v>
      </c>
      <c r="B33" s="19">
        <v>3.98</v>
      </c>
      <c r="C33" s="19">
        <v>4</v>
      </c>
      <c r="D33" s="19">
        <v>3.94</v>
      </c>
      <c r="E33" s="18" t="s">
        <v>14</v>
      </c>
    </row>
    <row r="34" spans="1:5" x14ac:dyDescent="0.25">
      <c r="A34" s="18" t="s">
        <v>610</v>
      </c>
      <c r="B34" s="19">
        <v>3.73</v>
      </c>
      <c r="C34" s="19">
        <v>4.03</v>
      </c>
      <c r="D34" s="19">
        <v>3.14</v>
      </c>
      <c r="E34" s="18" t="s">
        <v>69</v>
      </c>
    </row>
    <row r="35" spans="1:5" x14ac:dyDescent="0.25">
      <c r="A35" s="18" t="s">
        <v>611</v>
      </c>
      <c r="B35" s="19">
        <v>3.67</v>
      </c>
      <c r="C35" s="19">
        <v>4.21</v>
      </c>
      <c r="D35" s="19">
        <v>3.41</v>
      </c>
      <c r="E35" s="18" t="s">
        <v>14</v>
      </c>
    </row>
    <row r="36" spans="1:5" x14ac:dyDescent="0.25">
      <c r="A36" s="18" t="s">
        <v>612</v>
      </c>
      <c r="B36" s="19">
        <v>3.77</v>
      </c>
      <c r="C36" s="19">
        <v>3.82</v>
      </c>
      <c r="D36" s="19">
        <v>3.74</v>
      </c>
      <c r="E36" s="18" t="s">
        <v>613</v>
      </c>
    </row>
    <row r="37" spans="1:5" x14ac:dyDescent="0.25">
      <c r="A37" s="18" t="s">
        <v>614</v>
      </c>
      <c r="B37" s="19" t="e">
        <v>#N/A</v>
      </c>
      <c r="C37" s="19" t="e">
        <v>#N/A</v>
      </c>
      <c r="D37" s="19" t="e">
        <v>#N/A</v>
      </c>
      <c r="E37" s="18" t="s">
        <v>615</v>
      </c>
    </row>
    <row r="38" spans="1:5" x14ac:dyDescent="0.25">
      <c r="A38" s="18" t="s">
        <v>616</v>
      </c>
      <c r="B38" s="19">
        <v>3.66</v>
      </c>
      <c r="C38" s="19">
        <v>3.93</v>
      </c>
      <c r="D38" s="19">
        <v>3.38</v>
      </c>
      <c r="E38" s="18" t="s">
        <v>132</v>
      </c>
    </row>
    <row r="39" spans="1:5" x14ac:dyDescent="0.25">
      <c r="A39" s="18" t="s">
        <v>617</v>
      </c>
      <c r="B39" s="19" t="e">
        <v>#N/A</v>
      </c>
      <c r="C39" s="19" t="e">
        <v>#N/A</v>
      </c>
      <c r="D39" s="19" t="e">
        <v>#N/A</v>
      </c>
      <c r="E39" s="18" t="s">
        <v>48</v>
      </c>
    </row>
    <row r="40" spans="1:5" x14ac:dyDescent="0.25">
      <c r="A40" s="18" t="s">
        <v>618</v>
      </c>
      <c r="B40" s="19">
        <v>3.76</v>
      </c>
      <c r="C40" s="19">
        <v>3.8</v>
      </c>
      <c r="D40" s="19">
        <v>3.72</v>
      </c>
      <c r="E40" s="18" t="s">
        <v>193</v>
      </c>
    </row>
    <row r="41" spans="1:5" x14ac:dyDescent="0.25">
      <c r="A41" s="18" t="s">
        <v>619</v>
      </c>
      <c r="B41" s="19" t="e">
        <v>#N/A</v>
      </c>
      <c r="C41" s="19" t="e">
        <v>#N/A</v>
      </c>
      <c r="D41" s="19" t="e">
        <v>#N/A</v>
      </c>
      <c r="E41" s="18" t="s">
        <v>196</v>
      </c>
    </row>
    <row r="42" spans="1:5" x14ac:dyDescent="0.25">
      <c r="A42" s="18" t="s">
        <v>620</v>
      </c>
      <c r="B42" s="19">
        <v>3.13</v>
      </c>
      <c r="C42" s="19">
        <v>3.18</v>
      </c>
      <c r="D42" s="19">
        <v>3.08</v>
      </c>
      <c r="E42" s="18" t="s">
        <v>69</v>
      </c>
    </row>
    <row r="43" spans="1:5" x14ac:dyDescent="0.25">
      <c r="A43" s="18" t="s">
        <v>621</v>
      </c>
      <c r="B43" s="19">
        <v>3.52</v>
      </c>
      <c r="C43" s="19">
        <v>3.88</v>
      </c>
      <c r="D43" s="19">
        <v>3.18</v>
      </c>
      <c r="E43" s="18" t="s">
        <v>622</v>
      </c>
    </row>
    <row r="44" spans="1:5" x14ac:dyDescent="0.25">
      <c r="A44" s="18" t="s">
        <v>623</v>
      </c>
      <c r="B44" s="19" t="e">
        <v>#N/A</v>
      </c>
      <c r="C44" s="19" t="e">
        <v>#N/A</v>
      </c>
      <c r="D44" s="19" t="e">
        <v>#N/A</v>
      </c>
      <c r="E44" s="18" t="s">
        <v>69</v>
      </c>
    </row>
    <row r="45" spans="1:5" x14ac:dyDescent="0.25">
      <c r="A45" s="18" t="s">
        <v>624</v>
      </c>
      <c r="B45" s="19" t="e">
        <v>#N/A</v>
      </c>
      <c r="C45" s="19" t="e">
        <v>#N/A</v>
      </c>
      <c r="D45" s="19" t="e">
        <v>#N/A</v>
      </c>
      <c r="E45" s="18" t="s">
        <v>14</v>
      </c>
    </row>
    <row r="46" spans="1:5" x14ac:dyDescent="0.25">
      <c r="A46" s="18" t="s">
        <v>625</v>
      </c>
      <c r="B46" s="19" t="e">
        <v>#N/A</v>
      </c>
      <c r="C46" s="19" t="e">
        <v>#N/A</v>
      </c>
      <c r="D46" s="19" t="e">
        <v>#N/A</v>
      </c>
      <c r="E46" s="18" t="s">
        <v>626</v>
      </c>
    </row>
    <row r="47" spans="1:5" x14ac:dyDescent="0.25">
      <c r="A47" s="18" t="s">
        <v>627</v>
      </c>
      <c r="B47" s="19" t="e">
        <v>#N/A</v>
      </c>
      <c r="C47" s="19" t="e">
        <v>#N/A</v>
      </c>
      <c r="D47" s="19" t="e">
        <v>#N/A</v>
      </c>
      <c r="E47" s="18" t="s">
        <v>14</v>
      </c>
    </row>
    <row r="48" spans="1:5" x14ac:dyDescent="0.25">
      <c r="A48" s="18" t="s">
        <v>628</v>
      </c>
      <c r="B48" s="19" t="e">
        <v>#N/A</v>
      </c>
      <c r="C48" s="19" t="e">
        <v>#N/A</v>
      </c>
      <c r="D48" s="19" t="e">
        <v>#N/A</v>
      </c>
      <c r="E48" s="18" t="s">
        <v>14</v>
      </c>
    </row>
    <row r="49" spans="1:5" x14ac:dyDescent="0.25">
      <c r="A49" s="18" t="s">
        <v>629</v>
      </c>
      <c r="B49" s="19">
        <v>3.33</v>
      </c>
      <c r="C49" s="19">
        <v>3.46</v>
      </c>
      <c r="D49" s="19">
        <v>3.25</v>
      </c>
      <c r="E49" s="18" t="s">
        <v>577</v>
      </c>
    </row>
    <row r="50" spans="1:5" x14ac:dyDescent="0.25">
      <c r="A50" s="18" t="s">
        <v>630</v>
      </c>
      <c r="B50" s="19">
        <v>3.6</v>
      </c>
      <c r="C50" s="19">
        <v>3.78</v>
      </c>
      <c r="D50" s="19">
        <v>3.35</v>
      </c>
      <c r="E50" s="18" t="s">
        <v>631</v>
      </c>
    </row>
    <row r="51" spans="1:5" x14ac:dyDescent="0.25">
      <c r="A51" s="18" t="s">
        <v>632</v>
      </c>
      <c r="B51" s="19">
        <v>3.34</v>
      </c>
      <c r="C51" s="19">
        <v>3.53</v>
      </c>
      <c r="D51" s="19">
        <v>3.16</v>
      </c>
      <c r="E51" s="18" t="s">
        <v>633</v>
      </c>
    </row>
    <row r="52" spans="1:5" x14ac:dyDescent="0.25">
      <c r="A52" s="18" t="s">
        <v>634</v>
      </c>
      <c r="B52" s="19" t="e">
        <v>#N/A</v>
      </c>
      <c r="C52" s="19" t="e">
        <v>#N/A</v>
      </c>
      <c r="D52" s="19" t="e">
        <v>#N/A</v>
      </c>
      <c r="E52" s="18" t="s">
        <v>132</v>
      </c>
    </row>
    <row r="53" spans="1:5" x14ac:dyDescent="0.25">
      <c r="A53" s="18" t="s">
        <v>635</v>
      </c>
      <c r="B53" s="19">
        <v>3.68</v>
      </c>
      <c r="C53" s="19">
        <v>3.96</v>
      </c>
      <c r="D53" s="19">
        <v>3.32</v>
      </c>
      <c r="E53" s="18" t="s">
        <v>600</v>
      </c>
    </row>
    <row r="54" spans="1:5" x14ac:dyDescent="0.25">
      <c r="A54" s="18" t="s">
        <v>636</v>
      </c>
      <c r="B54" s="19" t="e">
        <v>#N/A</v>
      </c>
      <c r="C54" s="19" t="e">
        <v>#N/A</v>
      </c>
      <c r="D54" s="19" t="e">
        <v>#N/A</v>
      </c>
      <c r="E54" s="18" t="s">
        <v>637</v>
      </c>
    </row>
    <row r="55" spans="1:5" x14ac:dyDescent="0.25">
      <c r="A55" s="18" t="s">
        <v>638</v>
      </c>
      <c r="B55" s="19">
        <v>3.62</v>
      </c>
      <c r="C55" s="19">
        <v>3.96</v>
      </c>
      <c r="D55" s="19">
        <v>3.09</v>
      </c>
      <c r="E55" s="18" t="s">
        <v>69</v>
      </c>
    </row>
    <row r="56" spans="1:5" x14ac:dyDescent="0.25">
      <c r="A56" s="18" t="s">
        <v>639</v>
      </c>
      <c r="B56" s="19">
        <v>3.64</v>
      </c>
      <c r="C56" s="19">
        <v>3.98</v>
      </c>
      <c r="D56" s="19">
        <v>3.17</v>
      </c>
      <c r="E56" s="18" t="s">
        <v>14</v>
      </c>
    </row>
    <row r="57" spans="1:5" x14ac:dyDescent="0.25">
      <c r="A57" s="18" t="s">
        <v>640</v>
      </c>
      <c r="B57" s="19" t="e">
        <v>#N/A</v>
      </c>
      <c r="C57" s="19" t="e">
        <v>#N/A</v>
      </c>
      <c r="D57" s="19" t="e">
        <v>#N/A</v>
      </c>
      <c r="E57" s="18" t="s">
        <v>641</v>
      </c>
    </row>
    <row r="58" spans="1:5" x14ac:dyDescent="0.25">
      <c r="A58" s="18" t="s">
        <v>642</v>
      </c>
      <c r="B58" s="19">
        <v>3.43</v>
      </c>
      <c r="C58" s="19">
        <v>3.5</v>
      </c>
      <c r="D58" s="19">
        <v>3.36</v>
      </c>
      <c r="E58" s="18" t="s">
        <v>69</v>
      </c>
    </row>
    <row r="59" spans="1:5" x14ac:dyDescent="0.25">
      <c r="A59" s="18" t="s">
        <v>643</v>
      </c>
      <c r="B59" s="19">
        <v>3.64</v>
      </c>
      <c r="C59" s="19">
        <v>3.83</v>
      </c>
      <c r="D59" s="19">
        <v>3.44</v>
      </c>
      <c r="E59" s="18" t="s">
        <v>261</v>
      </c>
    </row>
    <row r="60" spans="1:5" x14ac:dyDescent="0.25">
      <c r="A60" s="18" t="s">
        <v>644</v>
      </c>
      <c r="B60" s="19" t="e">
        <v>#N/A</v>
      </c>
      <c r="C60" s="19" t="e">
        <v>#N/A</v>
      </c>
      <c r="D60" s="19" t="e">
        <v>#N/A</v>
      </c>
      <c r="E60" s="18" t="s">
        <v>279</v>
      </c>
    </row>
    <row r="61" spans="1:5" x14ac:dyDescent="0.25">
      <c r="A61" s="18" t="s">
        <v>645</v>
      </c>
      <c r="B61" s="19">
        <v>3.64</v>
      </c>
      <c r="C61" s="19">
        <v>4.0999999999999996</v>
      </c>
      <c r="D61" s="19">
        <v>3.27</v>
      </c>
      <c r="E61" s="18" t="s">
        <v>14</v>
      </c>
    </row>
    <row r="62" spans="1:5" x14ac:dyDescent="0.25">
      <c r="A62" s="18" t="s">
        <v>646</v>
      </c>
      <c r="B62" s="19">
        <v>3.55</v>
      </c>
      <c r="C62" s="19">
        <v>3.99</v>
      </c>
      <c r="D62" s="19">
        <v>3.09</v>
      </c>
      <c r="E62" s="18" t="s">
        <v>647</v>
      </c>
    </row>
    <row r="63" spans="1:5" x14ac:dyDescent="0.25">
      <c r="A63" s="18" t="s">
        <v>648</v>
      </c>
      <c r="B63" s="19">
        <v>3.52</v>
      </c>
      <c r="C63" s="19">
        <v>3.77</v>
      </c>
      <c r="D63" s="19">
        <v>3.27</v>
      </c>
      <c r="E63" s="18" t="s">
        <v>649</v>
      </c>
    </row>
    <row r="64" spans="1:5" x14ac:dyDescent="0.25">
      <c r="A64" s="18" t="s">
        <v>650</v>
      </c>
      <c r="B64" s="19">
        <v>3.34</v>
      </c>
      <c r="C64" s="19">
        <v>3.55</v>
      </c>
      <c r="D64" s="19">
        <v>3.12</v>
      </c>
      <c r="E64" s="18" t="s">
        <v>298</v>
      </c>
    </row>
    <row r="65" spans="1:5" x14ac:dyDescent="0.25">
      <c r="A65" s="18" t="s">
        <v>651</v>
      </c>
      <c r="B65" s="19" t="e">
        <v>#N/A</v>
      </c>
      <c r="C65" s="19" t="e">
        <v>#N/A</v>
      </c>
      <c r="D65" s="19" t="e">
        <v>#N/A</v>
      </c>
      <c r="E65" s="18" t="s">
        <v>132</v>
      </c>
    </row>
    <row r="66" spans="1:5" x14ac:dyDescent="0.25">
      <c r="A66" s="18" t="s">
        <v>652</v>
      </c>
      <c r="B66" s="19">
        <v>3.56</v>
      </c>
      <c r="C66" s="19">
        <v>3.9</v>
      </c>
      <c r="D66" s="19">
        <v>3.26</v>
      </c>
      <c r="E66" s="18" t="s">
        <v>14</v>
      </c>
    </row>
    <row r="67" spans="1:5" x14ac:dyDescent="0.25">
      <c r="A67" s="18" t="s">
        <v>653</v>
      </c>
      <c r="B67" s="19">
        <v>3.09</v>
      </c>
      <c r="C67" s="19">
        <v>3.56</v>
      </c>
      <c r="D67" s="19">
        <v>2.4500000000000002</v>
      </c>
      <c r="E67" s="18" t="s">
        <v>132</v>
      </c>
    </row>
    <row r="68" spans="1:5" x14ac:dyDescent="0.25">
      <c r="A68" s="18" t="s">
        <v>654</v>
      </c>
      <c r="B68" s="19">
        <v>3.52</v>
      </c>
      <c r="C68" s="19">
        <v>3.89</v>
      </c>
      <c r="D68" s="19">
        <v>3.22</v>
      </c>
      <c r="E68" s="18" t="s">
        <v>600</v>
      </c>
    </row>
    <row r="69" spans="1:5" x14ac:dyDescent="0.25">
      <c r="A69" s="10" t="s">
        <v>655</v>
      </c>
      <c r="B69" s="19" t="e">
        <v>#N/A</v>
      </c>
      <c r="C69" s="19" t="e">
        <v>#N/A</v>
      </c>
      <c r="D69" s="19" t="e">
        <v>#N/A</v>
      </c>
      <c r="E69" s="18" t="s">
        <v>656</v>
      </c>
    </row>
    <row r="70" spans="1:5" x14ac:dyDescent="0.25">
      <c r="A70" s="18" t="s">
        <v>657</v>
      </c>
      <c r="B70" s="19" t="e">
        <v>#N/A</v>
      </c>
      <c r="C70" s="19" t="e">
        <v>#N/A</v>
      </c>
      <c r="D70" s="19" t="e">
        <v>#N/A</v>
      </c>
      <c r="E70" s="18" t="s">
        <v>132</v>
      </c>
    </row>
    <row r="71" spans="1:5" x14ac:dyDescent="0.25">
      <c r="A71" s="18" t="s">
        <v>658</v>
      </c>
      <c r="B71" s="19" t="e">
        <v>#N/A</v>
      </c>
      <c r="C71" s="19" t="e">
        <v>#N/A</v>
      </c>
      <c r="D71" s="19" t="e">
        <v>#N/A</v>
      </c>
      <c r="E71" s="18" t="s">
        <v>325</v>
      </c>
    </row>
    <row r="72" spans="1:5" x14ac:dyDescent="0.25">
      <c r="A72" s="18" t="s">
        <v>659</v>
      </c>
      <c r="B72" s="19">
        <v>3.68</v>
      </c>
      <c r="C72" s="19">
        <v>3.72</v>
      </c>
      <c r="D72" s="19">
        <v>3.63</v>
      </c>
      <c r="E72" s="18" t="s">
        <v>14</v>
      </c>
    </row>
    <row r="73" spans="1:5" x14ac:dyDescent="0.25">
      <c r="A73" s="18" t="s">
        <v>660</v>
      </c>
      <c r="B73" s="19" t="e">
        <v>#N/A</v>
      </c>
      <c r="C73" s="19" t="e">
        <v>#N/A</v>
      </c>
      <c r="D73" s="19" t="e">
        <v>#N/A</v>
      </c>
      <c r="E73" s="18" t="s">
        <v>661</v>
      </c>
    </row>
    <row r="74" spans="1:5" x14ac:dyDescent="0.25">
      <c r="A74" s="18" t="s">
        <v>337</v>
      </c>
      <c r="B74" s="19" t="e">
        <v>#N/A</v>
      </c>
      <c r="C74" s="19" t="e">
        <v>#N/A</v>
      </c>
      <c r="D74" s="19" t="e">
        <v>#N/A</v>
      </c>
      <c r="E74" s="18" t="s">
        <v>662</v>
      </c>
    </row>
    <row r="75" spans="1:5" x14ac:dyDescent="0.25">
      <c r="A75" s="18" t="s">
        <v>663</v>
      </c>
      <c r="B75" s="19" t="e">
        <v>#N/A</v>
      </c>
      <c r="C75" s="19" t="e">
        <v>#N/A</v>
      </c>
      <c r="D75" s="19" t="e">
        <v>#N/A</v>
      </c>
      <c r="E75" s="18" t="s">
        <v>664</v>
      </c>
    </row>
    <row r="76" spans="1:5" x14ac:dyDescent="0.25">
      <c r="A76" s="18" t="s">
        <v>665</v>
      </c>
      <c r="B76" s="19">
        <v>3.48</v>
      </c>
      <c r="C76" s="19">
        <v>4.03</v>
      </c>
      <c r="D76" s="19">
        <v>2.91</v>
      </c>
      <c r="E76" s="18" t="s">
        <v>345</v>
      </c>
    </row>
    <row r="77" spans="1:5" x14ac:dyDescent="0.25">
      <c r="A77" s="18" t="s">
        <v>666</v>
      </c>
      <c r="B77" s="19">
        <v>3.29</v>
      </c>
      <c r="C77" s="19">
        <v>3.44</v>
      </c>
      <c r="D77" s="19">
        <v>3</v>
      </c>
      <c r="E77" s="18" t="s">
        <v>14</v>
      </c>
    </row>
    <row r="78" spans="1:5" x14ac:dyDescent="0.25">
      <c r="A78" s="18" t="s">
        <v>667</v>
      </c>
      <c r="B78" s="19" t="e">
        <v>#N/A</v>
      </c>
      <c r="C78" s="19" t="e">
        <v>#N/A</v>
      </c>
      <c r="D78" s="19" t="e">
        <v>#N/A</v>
      </c>
      <c r="E78" s="18" t="s">
        <v>132</v>
      </c>
    </row>
    <row r="79" spans="1:5" x14ac:dyDescent="0.25">
      <c r="A79" s="18" t="s">
        <v>668</v>
      </c>
      <c r="B79" s="19" t="e">
        <v>#N/A</v>
      </c>
      <c r="C79" s="19" t="e">
        <v>#N/A</v>
      </c>
      <c r="D79" s="19" t="e">
        <v>#N/A</v>
      </c>
      <c r="E79" s="18" t="s">
        <v>669</v>
      </c>
    </row>
    <row r="80" spans="1:5" x14ac:dyDescent="0.25">
      <c r="A80" s="18" t="s">
        <v>670</v>
      </c>
      <c r="B80" s="19" t="e">
        <v>#N/A</v>
      </c>
      <c r="C80" s="19" t="e">
        <v>#N/A</v>
      </c>
      <c r="D80" s="19" t="e">
        <v>#N/A</v>
      </c>
      <c r="E80" s="18" t="s">
        <v>671</v>
      </c>
    </row>
    <row r="81" spans="1:5" x14ac:dyDescent="0.25">
      <c r="A81" s="18" t="s">
        <v>672</v>
      </c>
      <c r="B81" s="19" t="e">
        <v>#N/A</v>
      </c>
      <c r="C81" s="19" t="e">
        <v>#N/A</v>
      </c>
      <c r="D81" s="19" t="e">
        <v>#N/A</v>
      </c>
      <c r="E81" s="18" t="s">
        <v>673</v>
      </c>
    </row>
    <row r="82" spans="1:5" x14ac:dyDescent="0.25">
      <c r="A82" s="18" t="s">
        <v>674</v>
      </c>
      <c r="B82" s="19" t="e">
        <v>#N/A</v>
      </c>
      <c r="C82" s="19" t="e">
        <v>#N/A</v>
      </c>
      <c r="D82" s="19" t="e">
        <v>#N/A</v>
      </c>
      <c r="E82" s="18" t="s">
        <v>132</v>
      </c>
    </row>
    <row r="83" spans="1:5" x14ac:dyDescent="0.25">
      <c r="A83" s="18" t="s">
        <v>675</v>
      </c>
      <c r="B83" s="19">
        <v>3.45</v>
      </c>
      <c r="C83" s="19">
        <v>4.09</v>
      </c>
      <c r="D83" s="19">
        <v>2.85</v>
      </c>
      <c r="E83" s="18" t="s">
        <v>676</v>
      </c>
    </row>
    <row r="84" spans="1:5" x14ac:dyDescent="0.25">
      <c r="A84" s="18" t="s">
        <v>677</v>
      </c>
      <c r="B84" s="19" t="e">
        <v>#N/A</v>
      </c>
      <c r="C84" s="19" t="e">
        <v>#N/A</v>
      </c>
      <c r="D84" s="19" t="e">
        <v>#N/A</v>
      </c>
      <c r="E84" s="18" t="s">
        <v>600</v>
      </c>
    </row>
    <row r="85" spans="1:5" x14ac:dyDescent="0.25">
      <c r="A85" s="18" t="s">
        <v>678</v>
      </c>
      <c r="B85" s="19" t="e">
        <v>#N/A</v>
      </c>
      <c r="C85" s="19" t="e">
        <v>#N/A</v>
      </c>
      <c r="D85" s="19" t="e">
        <v>#N/A</v>
      </c>
      <c r="E85" s="18" t="s">
        <v>69</v>
      </c>
    </row>
    <row r="86" spans="1:5" x14ac:dyDescent="0.25">
      <c r="A86" s="18" t="s">
        <v>679</v>
      </c>
      <c r="B86" s="19" t="e">
        <v>#N/A</v>
      </c>
      <c r="C86" s="19" t="e">
        <v>#N/A</v>
      </c>
      <c r="D86" s="19" t="e">
        <v>#N/A</v>
      </c>
      <c r="E86" s="18" t="s">
        <v>377</v>
      </c>
    </row>
    <row r="87" spans="1:5" x14ac:dyDescent="0.25">
      <c r="A87" s="18" t="s">
        <v>680</v>
      </c>
      <c r="B87" s="19">
        <v>3.5</v>
      </c>
      <c r="C87" s="19">
        <v>3.71</v>
      </c>
      <c r="D87" s="19">
        <v>3.31</v>
      </c>
      <c r="E87" s="18" t="s">
        <v>380</v>
      </c>
    </row>
    <row r="88" spans="1:5" x14ac:dyDescent="0.25">
      <c r="A88" s="18" t="s">
        <v>681</v>
      </c>
      <c r="B88" s="19">
        <v>3.48</v>
      </c>
      <c r="C88" s="19">
        <v>3.86</v>
      </c>
      <c r="D88" s="19">
        <v>2.99</v>
      </c>
      <c r="E88" s="18" t="s">
        <v>132</v>
      </c>
    </row>
    <row r="89" spans="1:5" x14ac:dyDescent="0.25">
      <c r="A89" s="18" t="s">
        <v>682</v>
      </c>
      <c r="B89" s="19" t="e">
        <v>#N/A</v>
      </c>
      <c r="C89" s="19" t="e">
        <v>#N/A</v>
      </c>
      <c r="D89" s="19" t="e">
        <v>#N/A</v>
      </c>
      <c r="E89" s="18" t="s">
        <v>385</v>
      </c>
    </row>
    <row r="90" spans="1:5" x14ac:dyDescent="0.25">
      <c r="A90" s="18" t="s">
        <v>683</v>
      </c>
      <c r="B90" s="19">
        <v>3.71</v>
      </c>
      <c r="C90" s="19">
        <v>3.84</v>
      </c>
      <c r="D90" s="19">
        <v>3.6</v>
      </c>
      <c r="E90" s="18" t="s">
        <v>684</v>
      </c>
    </row>
    <row r="91" spans="1:5" x14ac:dyDescent="0.25">
      <c r="A91" s="18" t="s">
        <v>685</v>
      </c>
      <c r="B91" s="19">
        <v>3.47</v>
      </c>
      <c r="C91" s="19">
        <v>3.66</v>
      </c>
      <c r="D91" s="19">
        <v>3.27</v>
      </c>
      <c r="E91" s="18" t="s">
        <v>641</v>
      </c>
    </row>
    <row r="92" spans="1:5" x14ac:dyDescent="0.25">
      <c r="A92" s="18" t="s">
        <v>686</v>
      </c>
      <c r="B92" s="19" t="e">
        <v>#N/A</v>
      </c>
      <c r="C92" s="19" t="e">
        <v>#N/A</v>
      </c>
      <c r="D92" s="19" t="e">
        <v>#N/A</v>
      </c>
      <c r="E92" s="18" t="s">
        <v>687</v>
      </c>
    </row>
    <row r="93" spans="1:5" x14ac:dyDescent="0.25">
      <c r="A93" s="18" t="s">
        <v>688</v>
      </c>
      <c r="B93" s="19">
        <v>3.43</v>
      </c>
      <c r="C93" s="19">
        <v>3.83</v>
      </c>
      <c r="D93" s="19">
        <v>2.98</v>
      </c>
      <c r="E93" s="18" t="s">
        <v>689</v>
      </c>
    </row>
    <row r="94" spans="1:5" x14ac:dyDescent="0.25">
      <c r="A94" s="18" t="s">
        <v>690</v>
      </c>
      <c r="B94" s="19" t="e">
        <v>#N/A</v>
      </c>
      <c r="C94" s="19" t="e">
        <v>#N/A</v>
      </c>
      <c r="D94" s="19" t="e">
        <v>#N/A</v>
      </c>
      <c r="E94" s="18" t="s">
        <v>691</v>
      </c>
    </row>
    <row r="95" spans="1:5" x14ac:dyDescent="0.25">
      <c r="A95" s="18" t="s">
        <v>692</v>
      </c>
      <c r="B95" s="19" t="e">
        <v>#N/A</v>
      </c>
      <c r="C95" s="19" t="e">
        <v>#N/A</v>
      </c>
      <c r="D95" s="19" t="e">
        <v>#N/A</v>
      </c>
      <c r="E95" s="18" t="s">
        <v>406</v>
      </c>
    </row>
    <row r="96" spans="1:5" x14ac:dyDescent="0.25">
      <c r="A96" s="18" t="s">
        <v>693</v>
      </c>
      <c r="B96" s="19">
        <v>3.35</v>
      </c>
      <c r="C96" s="19">
        <v>3.56</v>
      </c>
      <c r="D96" s="19">
        <v>3.24</v>
      </c>
      <c r="E96" s="18" t="s">
        <v>410</v>
      </c>
    </row>
    <row r="97" spans="1:5" x14ac:dyDescent="0.25">
      <c r="A97" s="18" t="s">
        <v>694</v>
      </c>
      <c r="B97" s="19">
        <v>3.21</v>
      </c>
      <c r="C97" s="19">
        <v>3.28</v>
      </c>
      <c r="D97" s="19">
        <v>3.09</v>
      </c>
      <c r="E97" s="18" t="s">
        <v>14</v>
      </c>
    </row>
    <row r="98" spans="1:5" x14ac:dyDescent="0.25">
      <c r="A98" s="18" t="s">
        <v>415</v>
      </c>
      <c r="B98" s="19">
        <v>2.89</v>
      </c>
      <c r="C98" s="19">
        <v>3.09</v>
      </c>
      <c r="D98" s="19">
        <v>2.68</v>
      </c>
      <c r="E98" s="18" t="s">
        <v>127</v>
      </c>
    </row>
    <row r="99" spans="1:5" x14ac:dyDescent="0.25">
      <c r="A99" s="18" t="s">
        <v>695</v>
      </c>
      <c r="B99" s="19">
        <v>3.79</v>
      </c>
      <c r="C99" s="19">
        <v>3.94</v>
      </c>
      <c r="D99" s="19">
        <v>3.66</v>
      </c>
      <c r="E99" s="18" t="s">
        <v>696</v>
      </c>
    </row>
    <row r="100" spans="1:5" x14ac:dyDescent="0.25">
      <c r="A100" s="18" t="s">
        <v>697</v>
      </c>
      <c r="B100" s="19">
        <v>3.32</v>
      </c>
      <c r="C100" s="19">
        <v>3.66</v>
      </c>
      <c r="D100" s="19">
        <v>3.2</v>
      </c>
      <c r="E100" s="18" t="s">
        <v>600</v>
      </c>
    </row>
    <row r="101" spans="1:5" x14ac:dyDescent="0.25">
      <c r="A101" s="18" t="s">
        <v>698</v>
      </c>
      <c r="B101" s="19">
        <v>3.83</v>
      </c>
      <c r="C101" s="19">
        <v>3.91</v>
      </c>
      <c r="D101" s="19">
        <v>3.72</v>
      </c>
      <c r="E101" s="18" t="s">
        <v>14</v>
      </c>
    </row>
    <row r="102" spans="1:5" x14ac:dyDescent="0.25">
      <c r="A102" s="18" t="s">
        <v>699</v>
      </c>
      <c r="B102" s="19" t="e">
        <v>#N/A</v>
      </c>
      <c r="C102" s="19" t="e">
        <v>#N/A</v>
      </c>
      <c r="D102" s="19" t="e">
        <v>#N/A</v>
      </c>
      <c r="E102" s="18" t="s">
        <v>14</v>
      </c>
    </row>
    <row r="103" spans="1:5" x14ac:dyDescent="0.25">
      <c r="A103" s="18" t="s">
        <v>700</v>
      </c>
      <c r="B103" s="19" t="e">
        <v>#N/A</v>
      </c>
      <c r="C103" s="19" t="e">
        <v>#N/A</v>
      </c>
      <c r="D103" s="19" t="e">
        <v>#N/A</v>
      </c>
      <c r="E103" s="18" t="s">
        <v>132</v>
      </c>
    </row>
    <row r="104" spans="1:5" x14ac:dyDescent="0.25">
      <c r="A104" s="18" t="s">
        <v>701</v>
      </c>
      <c r="B104" s="19" t="e">
        <v>#N/A</v>
      </c>
      <c r="C104" s="19" t="e">
        <v>#N/A</v>
      </c>
      <c r="D104" s="19" t="e">
        <v>#N/A</v>
      </c>
      <c r="E104" s="18" t="s">
        <v>446</v>
      </c>
    </row>
    <row r="105" spans="1:5" x14ac:dyDescent="0.25">
      <c r="A105" s="18" t="s">
        <v>702</v>
      </c>
      <c r="B105" s="19" t="e">
        <v>#N/A</v>
      </c>
      <c r="C105" s="19" t="e">
        <v>#N/A</v>
      </c>
      <c r="D105" s="19" t="e">
        <v>#N/A</v>
      </c>
      <c r="E105" s="18" t="s">
        <v>14</v>
      </c>
    </row>
    <row r="106" spans="1:5" x14ac:dyDescent="0.25">
      <c r="A106" s="18" t="s">
        <v>703</v>
      </c>
      <c r="B106" s="19">
        <v>3.66</v>
      </c>
      <c r="C106" s="19">
        <v>3.74</v>
      </c>
      <c r="D106" s="19">
        <v>3.57</v>
      </c>
      <c r="E106" s="18" t="s">
        <v>457</v>
      </c>
    </row>
    <row r="107" spans="1:5" x14ac:dyDescent="0.25">
      <c r="A107" s="18" t="s">
        <v>704</v>
      </c>
      <c r="B107" s="19">
        <v>3.74</v>
      </c>
      <c r="C107" s="19">
        <v>3.84</v>
      </c>
      <c r="D107" s="19">
        <v>3.62</v>
      </c>
      <c r="E107" s="18" t="s">
        <v>14</v>
      </c>
    </row>
    <row r="108" spans="1:5" x14ac:dyDescent="0.25">
      <c r="A108" s="18" t="s">
        <v>705</v>
      </c>
      <c r="B108" s="19" t="e">
        <v>#N/A</v>
      </c>
      <c r="C108" s="19" t="e">
        <v>#N/A</v>
      </c>
      <c r="D108" s="19" t="e">
        <v>#N/A</v>
      </c>
      <c r="E108" s="18" t="s">
        <v>459</v>
      </c>
    </row>
    <row r="109" spans="1:5" x14ac:dyDescent="0.25">
      <c r="A109" s="18" t="s">
        <v>706</v>
      </c>
      <c r="B109" s="19">
        <v>3.59</v>
      </c>
      <c r="C109" s="19">
        <v>3.8</v>
      </c>
      <c r="D109" s="19">
        <v>3.49</v>
      </c>
      <c r="E109" s="18" t="s">
        <v>461</v>
      </c>
    </row>
    <row r="110" spans="1:5" x14ac:dyDescent="0.25">
      <c r="A110" s="18" t="s">
        <v>707</v>
      </c>
      <c r="B110" s="19">
        <v>3.53</v>
      </c>
      <c r="C110" s="19">
        <v>3.83</v>
      </c>
      <c r="D110" s="19">
        <v>3.23</v>
      </c>
      <c r="E110" s="18" t="s">
        <v>69</v>
      </c>
    </row>
    <row r="111" spans="1:5" x14ac:dyDescent="0.25">
      <c r="A111" s="18" t="s">
        <v>708</v>
      </c>
      <c r="B111" s="19">
        <v>3.45</v>
      </c>
      <c r="C111" s="19">
        <v>3.77</v>
      </c>
      <c r="D111" s="19">
        <v>3.22</v>
      </c>
      <c r="E111" s="18" t="s">
        <v>14</v>
      </c>
    </row>
    <row r="112" spans="1:5" x14ac:dyDescent="0.25">
      <c r="A112" s="18" t="s">
        <v>709</v>
      </c>
      <c r="B112" s="19" t="e">
        <v>#N/A</v>
      </c>
      <c r="C112" s="19" t="e">
        <v>#N/A</v>
      </c>
      <c r="D112" s="19" t="e">
        <v>#N/A</v>
      </c>
      <c r="E112" s="18" t="s">
        <v>473</v>
      </c>
    </row>
    <row r="113" spans="1:5" x14ac:dyDescent="0.25">
      <c r="A113" s="18" t="s">
        <v>710</v>
      </c>
      <c r="B113" s="19">
        <v>3.56</v>
      </c>
      <c r="C113" s="19">
        <v>3.75</v>
      </c>
      <c r="D113" s="19">
        <v>3.22</v>
      </c>
      <c r="E113" s="18" t="s">
        <v>711</v>
      </c>
    </row>
    <row r="114" spans="1:5" x14ac:dyDescent="0.25">
      <c r="A114" s="18" t="s">
        <v>712</v>
      </c>
      <c r="B114" s="19">
        <v>3.63</v>
      </c>
      <c r="C114" s="19">
        <v>3.93</v>
      </c>
      <c r="D114" s="19">
        <v>3.33</v>
      </c>
      <c r="E114" s="18" t="s">
        <v>14</v>
      </c>
    </row>
    <row r="115" spans="1:5" x14ac:dyDescent="0.25">
      <c r="A115" s="18" t="s">
        <v>477</v>
      </c>
      <c r="B115" s="19" t="e">
        <v>#N/A</v>
      </c>
      <c r="C115" s="19" t="e">
        <v>#N/A</v>
      </c>
      <c r="D115" s="19" t="e">
        <v>#N/A</v>
      </c>
      <c r="E115" s="18" t="s">
        <v>478</v>
      </c>
    </row>
    <row r="116" spans="1:5" x14ac:dyDescent="0.25">
      <c r="A116" s="18" t="s">
        <v>713</v>
      </c>
      <c r="B116" s="19">
        <v>3.82</v>
      </c>
      <c r="C116" s="19">
        <v>4</v>
      </c>
      <c r="D116" s="19">
        <v>3.64</v>
      </c>
      <c r="E116" s="18" t="s">
        <v>459</v>
      </c>
    </row>
    <row r="117" spans="1:5" x14ac:dyDescent="0.25">
      <c r="A117" s="18" t="s">
        <v>714</v>
      </c>
      <c r="B117" s="19">
        <v>3.68</v>
      </c>
      <c r="C117" s="19">
        <v>3.96</v>
      </c>
      <c r="D117" s="19">
        <v>3.14</v>
      </c>
      <c r="E117" s="18" t="s">
        <v>715</v>
      </c>
    </row>
    <row r="118" spans="1:5" x14ac:dyDescent="0.25">
      <c r="A118" s="18" t="s">
        <v>716</v>
      </c>
      <c r="B118" s="19" t="e">
        <v>#N/A</v>
      </c>
      <c r="C118" s="19" t="e">
        <v>#N/A</v>
      </c>
      <c r="D118" s="19" t="e">
        <v>#N/A</v>
      </c>
      <c r="E118" s="18" t="s">
        <v>132</v>
      </c>
    </row>
    <row r="119" spans="1:5" x14ac:dyDescent="0.25">
      <c r="A119" s="18" t="s">
        <v>717</v>
      </c>
      <c r="B119" s="19">
        <v>3.35</v>
      </c>
      <c r="C119" s="19">
        <v>3.55</v>
      </c>
      <c r="D119" s="19">
        <v>3.22</v>
      </c>
      <c r="E119" s="18" t="s">
        <v>718</v>
      </c>
    </row>
    <row r="120" spans="1:5" x14ac:dyDescent="0.25">
      <c r="A120" s="18" t="s">
        <v>719</v>
      </c>
      <c r="B120" s="19">
        <v>3.07</v>
      </c>
      <c r="C120" s="19">
        <v>3.17</v>
      </c>
      <c r="D120" s="19">
        <v>2.88</v>
      </c>
      <c r="E120" s="18" t="s">
        <v>378</v>
      </c>
    </row>
    <row r="121" spans="1:5" x14ac:dyDescent="0.25">
      <c r="A121" s="18" t="s">
        <v>720</v>
      </c>
      <c r="B121" s="19" t="e">
        <v>#N/A</v>
      </c>
      <c r="C121" s="19" t="e">
        <v>#N/A</v>
      </c>
      <c r="D121" s="19" t="e">
        <v>#N/A</v>
      </c>
      <c r="E121" s="18" t="s">
        <v>505</v>
      </c>
    </row>
    <row r="122" spans="1:5" x14ac:dyDescent="0.25">
      <c r="A122" s="18" t="s">
        <v>721</v>
      </c>
      <c r="B122" s="19" t="e">
        <v>#N/A</v>
      </c>
      <c r="C122" s="19" t="e">
        <v>#N/A</v>
      </c>
      <c r="D122" s="19" t="e">
        <v>#N/A</v>
      </c>
      <c r="E122" s="18" t="s">
        <v>132</v>
      </c>
    </row>
    <row r="123" spans="1:5" x14ac:dyDescent="0.25">
      <c r="A123" s="10" t="s">
        <v>740</v>
      </c>
      <c r="B123" s="19" t="e">
        <v>#N/A</v>
      </c>
      <c r="C123" s="19" t="e">
        <v>#N/A</v>
      </c>
      <c r="D123" s="19" t="e">
        <v>#N/A</v>
      </c>
      <c r="E123" s="10" t="s">
        <v>509</v>
      </c>
    </row>
    <row r="124" spans="1:5" x14ac:dyDescent="0.25">
      <c r="A124" s="18" t="s">
        <v>722</v>
      </c>
      <c r="B124" s="19">
        <v>3.69</v>
      </c>
      <c r="C124" s="19">
        <v>4.16</v>
      </c>
      <c r="D124" s="19">
        <v>3.25</v>
      </c>
      <c r="E124" s="18" t="s">
        <v>723</v>
      </c>
    </row>
    <row r="125" spans="1:5" x14ac:dyDescent="0.25">
      <c r="A125" s="18" t="s">
        <v>724</v>
      </c>
      <c r="B125" s="19" t="e">
        <v>#N/A</v>
      </c>
      <c r="C125" s="19" t="e">
        <v>#N/A</v>
      </c>
      <c r="D125" s="19" t="e">
        <v>#N/A</v>
      </c>
      <c r="E125" s="18" t="s">
        <v>132</v>
      </c>
    </row>
    <row r="126" spans="1:5" x14ac:dyDescent="0.25">
      <c r="A126" s="18" t="s">
        <v>725</v>
      </c>
      <c r="B126" s="19">
        <v>3.2</v>
      </c>
      <c r="C126" s="19">
        <v>3.31</v>
      </c>
      <c r="D126" s="19">
        <v>3.1</v>
      </c>
      <c r="E126" s="18" t="s">
        <v>726</v>
      </c>
    </row>
    <row r="127" spans="1:5" x14ac:dyDescent="0.25">
      <c r="A127" s="18" t="s">
        <v>727</v>
      </c>
      <c r="B127" s="19" t="e">
        <v>#N/A</v>
      </c>
      <c r="C127" s="19" t="e">
        <v>#N/A</v>
      </c>
      <c r="D127" s="19" t="e">
        <v>#N/A</v>
      </c>
      <c r="E127" s="18" t="s">
        <v>69</v>
      </c>
    </row>
    <row r="128" spans="1:5" x14ac:dyDescent="0.25">
      <c r="A128" s="18" t="s">
        <v>728</v>
      </c>
      <c r="B128" s="19">
        <v>3.59</v>
      </c>
      <c r="C128" s="19">
        <v>3.63</v>
      </c>
      <c r="D128" s="19">
        <v>3.54</v>
      </c>
      <c r="E128" s="18" t="s">
        <v>527</v>
      </c>
    </row>
    <row r="129" spans="1:5" x14ac:dyDescent="0.25">
      <c r="A129" s="18" t="s">
        <v>729</v>
      </c>
      <c r="B129" s="19">
        <v>3.58</v>
      </c>
      <c r="C129" s="19">
        <v>3.81</v>
      </c>
      <c r="D129" s="19">
        <v>3.4</v>
      </c>
      <c r="E129" s="18" t="s">
        <v>14</v>
      </c>
    </row>
    <row r="130" spans="1:5" x14ac:dyDescent="0.25">
      <c r="A130" s="18" t="s">
        <v>730</v>
      </c>
      <c r="B130" s="19" t="e">
        <v>#N/A</v>
      </c>
      <c r="C130" s="19" t="e">
        <v>#N/A</v>
      </c>
      <c r="D130" s="19" t="e">
        <v>#N/A</v>
      </c>
      <c r="E130" s="18" t="s">
        <v>473</v>
      </c>
    </row>
    <row r="131" spans="1:5" x14ac:dyDescent="0.25">
      <c r="A131" s="18" t="s">
        <v>731</v>
      </c>
      <c r="B131" s="19">
        <v>3.88</v>
      </c>
      <c r="C131" s="19">
        <v>3.96</v>
      </c>
      <c r="D131" s="19">
        <v>3.81</v>
      </c>
      <c r="E131" s="18" t="s">
        <v>120</v>
      </c>
    </row>
    <row r="132" spans="1:5" x14ac:dyDescent="0.25">
      <c r="A132" s="18" t="s">
        <v>732</v>
      </c>
      <c r="B132" s="19">
        <v>3.41</v>
      </c>
      <c r="C132" s="19">
        <v>3.75</v>
      </c>
      <c r="D132" s="19">
        <v>3.17</v>
      </c>
      <c r="E132" s="18" t="s">
        <v>14</v>
      </c>
    </row>
    <row r="133" spans="1:5" x14ac:dyDescent="0.25">
      <c r="A133" s="18" t="s">
        <v>733</v>
      </c>
      <c r="B133" s="19">
        <v>3.52</v>
      </c>
      <c r="C133" s="19">
        <v>3.68</v>
      </c>
      <c r="D133" s="19">
        <v>3.29</v>
      </c>
      <c r="E133" s="18" t="s">
        <v>132</v>
      </c>
    </row>
    <row r="134" spans="1:5" x14ac:dyDescent="0.25">
      <c r="A134" s="18" t="s">
        <v>734</v>
      </c>
      <c r="B134" s="19" t="e">
        <v>#N/A</v>
      </c>
      <c r="C134" s="19" t="e">
        <v>#N/A</v>
      </c>
      <c r="D134" s="19" t="e">
        <v>#N/A</v>
      </c>
      <c r="E134" s="18" t="s">
        <v>735</v>
      </c>
    </row>
    <row r="135" spans="1:5" x14ac:dyDescent="0.25">
      <c r="A135" s="18" t="s">
        <v>736</v>
      </c>
      <c r="B135" s="19">
        <v>3.48</v>
      </c>
      <c r="C135" s="19">
        <v>3.58</v>
      </c>
      <c r="D135" s="19">
        <v>3.4</v>
      </c>
      <c r="E135" s="18" t="s">
        <v>14</v>
      </c>
    </row>
    <row r="136" spans="1:5" x14ac:dyDescent="0.25">
      <c r="A136" s="18" t="s">
        <v>737</v>
      </c>
      <c r="B136" s="19" t="e">
        <v>#N/A</v>
      </c>
      <c r="C136" s="19" t="e">
        <v>#N/A</v>
      </c>
      <c r="D136" s="19" t="e">
        <v>#N/A</v>
      </c>
      <c r="E136" s="18" t="s">
        <v>14</v>
      </c>
    </row>
    <row r="137" spans="1:5" x14ac:dyDescent="0.25">
      <c r="A137" s="18" t="s">
        <v>738</v>
      </c>
      <c r="B137" s="19" t="e">
        <v>#N/A</v>
      </c>
      <c r="C137" s="19" t="e">
        <v>#N/A</v>
      </c>
      <c r="D137" s="19" t="e">
        <v>#N/A</v>
      </c>
      <c r="E137" s="18" t="s">
        <v>69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August OCI 2022 Interview Dates</vt:lpstr>
      <vt:lpstr>AUG OCI 2022 GPA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Solis-Bautista, Cecilia</dc:creator>
  <cp:keywords/>
  <dc:description/>
  <cp:lastModifiedBy>Solis-Bautista, Cecilia</cp:lastModifiedBy>
  <cp:revision/>
  <dcterms:created xsi:type="dcterms:W3CDTF">2022-05-27T16:50:49Z</dcterms:created>
  <dcterms:modified xsi:type="dcterms:W3CDTF">2022-07-06T16:29:01Z</dcterms:modified>
  <cp:category/>
  <cp:contentStatus/>
</cp:coreProperties>
</file>